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870" windowHeight="7215"/>
  </bookViews>
  <sheets>
    <sheet name="HUVUDARO- N" sheetId="1" r:id="rId1"/>
    <sheet name="HUVUDARO-P" sheetId="2" r:id="rId2"/>
    <sheet name="SPARBETING VISS" sheetId="4" r:id="rId3"/>
    <sheet name="SPARBETING TORSÅS" sheetId="3" r:id="rId4"/>
    <sheet name="UNDERLAG sparbeting" sheetId="5" r:id="rId5"/>
  </sheets>
  <externalReferences>
    <externalReference r:id="rId6"/>
    <externalReference r:id="rId7"/>
  </externalReferences>
  <calcPr calcId="145621"/>
</workbook>
</file>

<file path=xl/calcChain.xml><?xml version="1.0" encoding="utf-8"?>
<calcChain xmlns="http://schemas.openxmlformats.org/spreadsheetml/2006/main">
  <c r="K77" i="1" l="1"/>
  <c r="C89" i="1" s="1"/>
  <c r="G77" i="1"/>
  <c r="C85" i="1" s="1"/>
  <c r="M76" i="1"/>
  <c r="L76" i="1"/>
  <c r="K76" i="1"/>
  <c r="J76" i="1"/>
  <c r="I76" i="1"/>
  <c r="H76" i="1"/>
  <c r="G76" i="1"/>
  <c r="F76" i="1"/>
  <c r="E76" i="1"/>
  <c r="D76" i="1"/>
  <c r="A76" i="1"/>
  <c r="M75" i="1"/>
  <c r="M77" i="1" s="1"/>
  <c r="C91" i="1" s="1"/>
  <c r="K75" i="1"/>
  <c r="J75" i="1"/>
  <c r="J77" i="1" s="1"/>
  <c r="C88" i="1" s="1"/>
  <c r="I75" i="1"/>
  <c r="I77" i="1" s="1"/>
  <c r="C87" i="1" s="1"/>
  <c r="G75" i="1"/>
  <c r="F75" i="1"/>
  <c r="F77" i="1" s="1"/>
  <c r="C84" i="1" s="1"/>
  <c r="E75" i="1"/>
  <c r="E77" i="1" s="1"/>
  <c r="C83" i="1" s="1"/>
  <c r="M74" i="1"/>
  <c r="L74" i="1"/>
  <c r="L75" i="1" s="1"/>
  <c r="L77" i="1" s="1"/>
  <c r="C90" i="1" s="1"/>
  <c r="K74" i="1"/>
  <c r="J74" i="1"/>
  <c r="I74" i="1"/>
  <c r="H74" i="1"/>
  <c r="H75" i="1" s="1"/>
  <c r="H77" i="1" s="1"/>
  <c r="C86" i="1" s="1"/>
  <c r="G74" i="1"/>
  <c r="F74" i="1"/>
  <c r="E74" i="1"/>
  <c r="D74" i="1"/>
  <c r="D75" i="1" s="1"/>
  <c r="D77" i="1" s="1"/>
  <c r="C82" i="1" s="1"/>
  <c r="A73" i="1"/>
  <c r="A72" i="1"/>
  <c r="A71" i="1"/>
  <c r="A70" i="1"/>
  <c r="A69" i="1"/>
  <c r="A68" i="1"/>
  <c r="A67" i="1"/>
  <c r="A74" i="1" s="1"/>
  <c r="A75" i="1" s="1"/>
  <c r="A77" i="1" s="1"/>
  <c r="C92" i="1" l="1"/>
  <c r="D90" i="1" s="1"/>
  <c r="D82" i="1"/>
  <c r="D83" i="1"/>
  <c r="D88" i="1"/>
  <c r="D91" i="1"/>
  <c r="D87" i="1"/>
  <c r="D86" i="1" l="1"/>
  <c r="D85" i="1"/>
  <c r="D89" i="1"/>
  <c r="D84" i="1"/>
  <c r="M65" i="2" l="1"/>
  <c r="L65" i="2"/>
  <c r="K65" i="2"/>
  <c r="J65" i="2"/>
  <c r="I65" i="2"/>
  <c r="H65" i="2"/>
  <c r="G65" i="2"/>
  <c r="F65" i="2"/>
  <c r="E65" i="2"/>
  <c r="D65" i="2"/>
  <c r="M63" i="2"/>
  <c r="M64" i="2" s="1"/>
  <c r="L63" i="2"/>
  <c r="L64" i="2" s="1"/>
  <c r="L66" i="2" s="1"/>
  <c r="C79" i="2" s="1"/>
  <c r="K63" i="2"/>
  <c r="K64" i="2" s="1"/>
  <c r="K66" i="2" s="1"/>
  <c r="C78" i="2" s="1"/>
  <c r="J63" i="2"/>
  <c r="J64" i="2" s="1"/>
  <c r="J66" i="2" s="1"/>
  <c r="C77" i="2" s="1"/>
  <c r="I63" i="2"/>
  <c r="I64" i="2" s="1"/>
  <c r="H63" i="2"/>
  <c r="H64" i="2" s="1"/>
  <c r="H66" i="2" s="1"/>
  <c r="C75" i="2" s="1"/>
  <c r="G63" i="2"/>
  <c r="G64" i="2" s="1"/>
  <c r="G66" i="2" s="1"/>
  <c r="C74" i="2" s="1"/>
  <c r="F63" i="2"/>
  <c r="F64" i="2" s="1"/>
  <c r="F66" i="2" s="1"/>
  <c r="C73" i="2" s="1"/>
  <c r="E63" i="2"/>
  <c r="E64" i="2" s="1"/>
  <c r="D63" i="2"/>
  <c r="D64" i="2" s="1"/>
  <c r="D66" i="2" s="1"/>
  <c r="C71" i="2" s="1"/>
  <c r="A62" i="2"/>
  <c r="A61" i="2"/>
  <c r="A60" i="2"/>
  <c r="A59" i="2"/>
  <c r="A58" i="2"/>
  <c r="A57" i="2"/>
  <c r="A56" i="2"/>
  <c r="A63" i="2" l="1"/>
  <c r="E66" i="2"/>
  <c r="C72" i="2" s="1"/>
  <c r="I66" i="2"/>
  <c r="C76" i="2" s="1"/>
  <c r="M66" i="2"/>
  <c r="C80" i="2" s="1"/>
  <c r="C81" i="2" l="1"/>
  <c r="D80" i="2"/>
  <c r="D76" i="2"/>
  <c r="B56" i="1"/>
  <c r="B55" i="1"/>
  <c r="B52" i="1"/>
  <c r="B51" i="1"/>
  <c r="B48" i="1"/>
  <c r="B47" i="1"/>
  <c r="AH43" i="1"/>
  <c r="AB43" i="1"/>
  <c r="Z43" i="1"/>
  <c r="B54" i="1" s="1"/>
  <c r="X43" i="1"/>
  <c r="B53" i="1" s="1"/>
  <c r="T43" i="1"/>
  <c r="R43" i="1"/>
  <c r="L43" i="1"/>
  <c r="B50" i="1" s="1"/>
  <c r="J43" i="1"/>
  <c r="B49" i="1" s="1"/>
  <c r="H43" i="1"/>
  <c r="F43" i="1"/>
  <c r="B42" i="1"/>
  <c r="B41" i="1"/>
  <c r="B40" i="1"/>
  <c r="B39" i="1"/>
  <c r="B38" i="1"/>
  <c r="B37" i="1"/>
  <c r="B36" i="1"/>
  <c r="B43" i="1" s="1"/>
  <c r="B48" i="2"/>
  <c r="B44" i="2"/>
  <c r="B40" i="2"/>
  <c r="AH35" i="2"/>
  <c r="AB35" i="2"/>
  <c r="B47" i="2" s="1"/>
  <c r="Z35" i="2"/>
  <c r="B46" i="2" s="1"/>
  <c r="X35" i="2"/>
  <c r="B45" i="2" s="1"/>
  <c r="T35" i="2"/>
  <c r="R35" i="2"/>
  <c r="B43" i="2" s="1"/>
  <c r="L35" i="2"/>
  <c r="B42" i="2" s="1"/>
  <c r="J35" i="2"/>
  <c r="B41" i="2" s="1"/>
  <c r="H35" i="2"/>
  <c r="F35" i="2"/>
  <c r="B39" i="2" s="1"/>
  <c r="B34" i="2"/>
  <c r="B35" i="2" s="1"/>
  <c r="AA15" i="3"/>
  <c r="AA9" i="3"/>
  <c r="AB9" i="3"/>
  <c r="AA10" i="3"/>
  <c r="Y6" i="3"/>
  <c r="Q6" i="3"/>
  <c r="M6" i="3"/>
  <c r="I6" i="3"/>
  <c r="E6" i="3"/>
  <c r="AB6" i="3" s="1"/>
  <c r="M10" i="3"/>
  <c r="I10" i="3"/>
  <c r="AB10" i="3" s="1"/>
  <c r="G8" i="3"/>
  <c r="F8" i="3"/>
  <c r="AA8" i="3" s="1"/>
  <c r="Q5" i="3"/>
  <c r="I5" i="3"/>
  <c r="B5" i="3"/>
  <c r="P5" i="3"/>
  <c r="H5" i="3"/>
  <c r="G4" i="5"/>
  <c r="V5" i="3" s="1"/>
  <c r="B20" i="3"/>
  <c r="G13" i="3"/>
  <c r="E13" i="3"/>
  <c r="AB13" i="3" s="1"/>
  <c r="G15" i="3"/>
  <c r="K15" i="3"/>
  <c r="M15" i="3"/>
  <c r="I15" i="3"/>
  <c r="E15" i="3"/>
  <c r="AB15" i="3" s="1"/>
  <c r="M16" i="3"/>
  <c r="K17" i="3"/>
  <c r="I17" i="3"/>
  <c r="G17" i="3"/>
  <c r="E17" i="3"/>
  <c r="C17" i="3"/>
  <c r="K16" i="3"/>
  <c r="I16" i="3"/>
  <c r="G16" i="3"/>
  <c r="E16" i="3"/>
  <c r="K14" i="3"/>
  <c r="I14" i="3"/>
  <c r="G14" i="3"/>
  <c r="E14" i="3"/>
  <c r="C14" i="3"/>
  <c r="H4" i="5"/>
  <c r="W5" i="3" s="1"/>
  <c r="AA7" i="3"/>
  <c r="AB7" i="3"/>
  <c r="AB8" i="3"/>
  <c r="AA11" i="3"/>
  <c r="AB11" i="3"/>
  <c r="AA12" i="3"/>
  <c r="AB12" i="3"/>
  <c r="AA13" i="3"/>
  <c r="AA14" i="3"/>
  <c r="AA16" i="3"/>
  <c r="AA17" i="3"/>
  <c r="AA18" i="3"/>
  <c r="AB18" i="3"/>
  <c r="AA19" i="3"/>
  <c r="AB19" i="3"/>
  <c r="AA6" i="3"/>
  <c r="E21" i="4"/>
  <c r="D74" i="2" l="1"/>
  <c r="D75" i="2"/>
  <c r="D78" i="2"/>
  <c r="D79" i="2"/>
  <c r="D71" i="2"/>
  <c r="D73" i="2"/>
  <c r="D77" i="2"/>
  <c r="D72" i="2"/>
  <c r="D20" i="3"/>
  <c r="R5" i="3"/>
  <c r="C5" i="3"/>
  <c r="K5" i="3"/>
  <c r="S5" i="3"/>
  <c r="C20" i="3"/>
  <c r="D5" i="3"/>
  <c r="L5" i="3"/>
  <c r="T5" i="3"/>
  <c r="E5" i="3"/>
  <c r="M5" i="3"/>
  <c r="U5" i="3"/>
  <c r="J5" i="3"/>
  <c r="F5" i="3"/>
  <c r="AA5" i="3" s="1"/>
  <c r="AA20" i="3" s="1"/>
  <c r="N5" i="3"/>
  <c r="G5" i="3"/>
  <c r="O5" i="3"/>
  <c r="AB5" i="3"/>
  <c r="AB14" i="3"/>
  <c r="AB17" i="3"/>
  <c r="AB16" i="3"/>
  <c r="X7" i="1"/>
  <c r="F7" i="1"/>
  <c r="P7" i="1"/>
  <c r="B16" i="1" s="1"/>
  <c r="R7" i="1"/>
  <c r="V7" i="1"/>
  <c r="Z7" i="1"/>
  <c r="B20" i="1" s="1"/>
  <c r="AF7" i="1"/>
  <c r="B21" i="1" s="1"/>
  <c r="J7" i="1"/>
  <c r="B15" i="1" s="1"/>
  <c r="H7" i="1"/>
  <c r="B14" i="1" s="1"/>
  <c r="D7" i="1"/>
  <c r="B12" i="1" s="1"/>
  <c r="R6" i="2"/>
  <c r="Z6" i="2"/>
  <c r="X6" i="2"/>
  <c r="V6" i="2"/>
  <c r="P6" i="2"/>
  <c r="J6" i="2"/>
  <c r="H6" i="2"/>
  <c r="F6" i="2"/>
  <c r="D6" i="2"/>
  <c r="B10" i="2" s="1"/>
  <c r="B7" i="2" s="1"/>
  <c r="AF6" i="2"/>
  <c r="E20" i="3" l="1"/>
  <c r="G20" i="3" s="1"/>
  <c r="I20" i="3" s="1"/>
  <c r="K20" i="3" s="1"/>
  <c r="M20" i="3" s="1"/>
  <c r="O20" i="3" s="1"/>
  <c r="Q20" i="3" s="1"/>
  <c r="S20" i="3" s="1"/>
  <c r="U20" i="3" s="1"/>
  <c r="W20" i="3" s="1"/>
  <c r="Y20" i="3" s="1"/>
  <c r="B8" i="1"/>
  <c r="F20" i="3"/>
  <c r="H20" i="3" s="1"/>
  <c r="J20" i="3" s="1"/>
  <c r="L20" i="3" s="1"/>
  <c r="N20" i="3" s="1"/>
  <c r="P20" i="3" s="1"/>
  <c r="R20" i="3" s="1"/>
  <c r="T20" i="3" s="1"/>
  <c r="V20" i="3" s="1"/>
  <c r="X20" i="3" s="1"/>
  <c r="AB20" i="3"/>
</calcChain>
</file>

<file path=xl/comments1.xml><?xml version="1.0" encoding="utf-8"?>
<comments xmlns="http://schemas.openxmlformats.org/spreadsheetml/2006/main">
  <authors>
    <author>Susanna Minnhagen</author>
  </authors>
  <commentList>
    <comment ref="B35" authorId="0">
      <text>
        <r>
          <rPr>
            <b/>
            <sz val="9"/>
            <color indexed="81"/>
            <rFont val="Tahoma"/>
            <family val="2"/>
          </rPr>
          <t>Susanna Minnhagen:</t>
        </r>
        <r>
          <rPr>
            <sz val="9"/>
            <color indexed="81"/>
            <rFont val="Tahoma"/>
            <family val="2"/>
          </rPr>
          <t xml:space="preserve">
Totalt utsläpp från alla källor bakgrund + antropogent efter retention, dvs det som nå havet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Susanna Minnhagen:</t>
        </r>
        <r>
          <rPr>
            <sz val="9"/>
            <color indexed="81"/>
            <rFont val="Tahoma"/>
            <family val="2"/>
          </rPr>
          <t xml:space="preserve">
Totalt utsläpp till havet, dvs netto från alla källor tillsammans, från avrinningsområden i Kalmar kommun</t>
        </r>
      </text>
    </comment>
  </commentList>
</comments>
</file>

<file path=xl/comments2.xml><?xml version="1.0" encoding="utf-8"?>
<comments xmlns="http://schemas.openxmlformats.org/spreadsheetml/2006/main">
  <authors>
    <author>Pernilla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Pernilla:</t>
        </r>
        <r>
          <rPr>
            <sz val="9"/>
            <color indexed="81"/>
            <rFont val="Tahoma"/>
            <family val="2"/>
          </rPr>
          <t xml:space="preserve">
Här lägger ni in antalet avlopp/år, antal ha antal meter medmera.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>Pernilla:</t>
        </r>
        <r>
          <rPr>
            <sz val="9"/>
            <color indexed="81"/>
            <rFont val="Tahoma"/>
            <family val="2"/>
          </rPr>
          <t xml:space="preserve">
hur ofta? Hur mycket mm.
Jag har valt att skriva årligen då jag har ett taget mål Ex. 1 ha  fosforfällor - men jag delar dessa på 0,2 så målet är 5 årigt.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Pernilla:</t>
        </r>
        <r>
          <rPr>
            <sz val="9"/>
            <color indexed="81"/>
            <rFont val="Tahoma"/>
            <family val="2"/>
          </rPr>
          <t xml:space="preserve">
medelvärde EA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Pernilla:</t>
        </r>
        <r>
          <rPr>
            <sz val="9"/>
            <color indexed="81"/>
            <rFont val="Tahoma"/>
            <family val="2"/>
          </rPr>
          <t xml:space="preserve">
medelvärde EA</t>
        </r>
      </text>
    </comment>
  </commentList>
</comments>
</file>

<file path=xl/sharedStrings.xml><?xml version="1.0" encoding="utf-8"?>
<sst xmlns="http://schemas.openxmlformats.org/spreadsheetml/2006/main" count="474" uniqueCount="202">
  <si>
    <t>Enhet: Kg utsläpp per år. Brutto: Utsläpp totalt. Netto: Det som når havet efter naturlig retention och annan rening uppströms</t>
  </si>
  <si>
    <t>Bakgrund: det som skogs- jordbruks- och andra marker läcker naturligt, dvs ej antropogent</t>
  </si>
  <si>
    <t xml:space="preserve">Enhet: Kg utsläpp per år. Brutto: Utsläpp totalt. Netto: Det som når havet efter naturlig retention och annan rening uppströms        
Bakgrund: det som skogs- jordbruks- och andra marker läcker naturligt, dvs ej antropogent        
</t>
  </si>
  <si>
    <t>Bruatorpsån</t>
  </si>
  <si>
    <t/>
  </si>
  <si>
    <t>HuvudaroNamn</t>
  </si>
  <si>
    <t>KarvBruttoBel_P</t>
  </si>
  <si>
    <t>KarvNettoBel_P</t>
  </si>
  <si>
    <t>IndustriBruttoBel_P</t>
  </si>
  <si>
    <t>IndustriNettoBel_P</t>
  </si>
  <si>
    <t>EnskildaAvloppBruttoBel_P</t>
  </si>
  <si>
    <t>EnskildaAvloppNettoBel_P</t>
  </si>
  <si>
    <t>JordbrukBruttoBel_P</t>
  </si>
  <si>
    <t>JordbrukNettoBel_P</t>
  </si>
  <si>
    <t>JordbrukBruttoBakBel_P</t>
  </si>
  <si>
    <t>JordbrukNettoBakBel_P</t>
  </si>
  <si>
    <t>JordbrukBruttoAntBel_P</t>
  </si>
  <si>
    <t>JordbrukNettoAntBel_P</t>
  </si>
  <si>
    <t>SkogBruttoBel_P</t>
  </si>
  <si>
    <t>SkogNettoBel_P</t>
  </si>
  <si>
    <t>MyrBruttoBel_P</t>
  </si>
  <si>
    <t>MyrNettoBel_P</t>
  </si>
  <si>
    <t>FjällBruttoBel_P</t>
  </si>
  <si>
    <t>FjällNettoBel_P</t>
  </si>
  <si>
    <t>ÖppenBruttoBel_P</t>
  </si>
  <si>
    <t>ÖppenNettoBel_P</t>
  </si>
  <si>
    <t>VattenBruttoBel_P</t>
  </si>
  <si>
    <t>VattenNettoBel_P</t>
  </si>
  <si>
    <t>HyggeBruttoBel_P</t>
  </si>
  <si>
    <t>HyggeNettoBel_P</t>
  </si>
  <si>
    <t>HyggeBruttoBakBel_P</t>
  </si>
  <si>
    <t>HyggeNettoBakBel_P</t>
  </si>
  <si>
    <t>HyggeBruttoAntBel_P</t>
  </si>
  <si>
    <t>HyggeNettoAntBel_P</t>
  </si>
  <si>
    <t>DagvattenBruttoBel_P</t>
  </si>
  <si>
    <t>DagvattenNettoBel_P</t>
  </si>
  <si>
    <t>DagvattenBruttoBakBel_P</t>
  </si>
  <si>
    <t>DagvattenNettoBakBel_P</t>
  </si>
  <si>
    <t>DagvattenBruttoAntBel_P</t>
  </si>
  <si>
    <t>DagvattenNettoAntBel_P</t>
  </si>
  <si>
    <t>HUVUDARO</t>
  </si>
  <si>
    <t>Reningsverk</t>
  </si>
  <si>
    <t>Industri</t>
  </si>
  <si>
    <t>Enskilda avlopp</t>
  </si>
  <si>
    <t>Jordbruk</t>
  </si>
  <si>
    <t>Skog</t>
  </si>
  <si>
    <t>Myr</t>
  </si>
  <si>
    <t>Öppen mark</t>
  </si>
  <si>
    <t>Vatten</t>
  </si>
  <si>
    <t xml:space="preserve">Hygge </t>
  </si>
  <si>
    <t>Dagvatten</t>
  </si>
  <si>
    <t>Summa</t>
  </si>
  <si>
    <t>KarvNettoBel_N</t>
  </si>
  <si>
    <t>IndustriNettoBel_N</t>
  </si>
  <si>
    <t>EnskildaAvloppNettoBel_N</t>
  </si>
  <si>
    <t>JordbrukNettoBel_N</t>
  </si>
  <si>
    <t>SkogNettoBel_N</t>
  </si>
  <si>
    <t>MyrNettoBel_N</t>
  </si>
  <si>
    <t>ÖppenNettoBel_N</t>
  </si>
  <si>
    <t>VattenNettoBel_N</t>
  </si>
  <si>
    <t>HyggeNettoBel_N</t>
  </si>
  <si>
    <t>DagvattenNettoBel_N</t>
  </si>
  <si>
    <t>KarvBruttoBel_N</t>
  </si>
  <si>
    <t xml:space="preserve">Källfördelning fosforutsläpp </t>
  </si>
  <si>
    <t xml:space="preserve">till havet från Torsås kommun: </t>
  </si>
  <si>
    <t xml:space="preserve">Källfördelning kväveutsläpp </t>
  </si>
  <si>
    <t>Kväve/fosfor besparing genom kommunal verksamhet</t>
  </si>
  <si>
    <t>Övrigt VA-policy</t>
  </si>
  <si>
    <t>Kväve/fosfor besparing genom projekt/påverkan</t>
  </si>
  <si>
    <t>Våtmarker</t>
  </si>
  <si>
    <t>Skyddszoner</t>
  </si>
  <si>
    <t>Två stegsdiken</t>
  </si>
  <si>
    <t>Strukturkalkning</t>
  </si>
  <si>
    <t>Musselodlingar</t>
  </si>
  <si>
    <t>Etc...</t>
  </si>
  <si>
    <t>N</t>
  </si>
  <si>
    <t>P</t>
  </si>
  <si>
    <t>SPARBETING TORSÅS</t>
  </si>
  <si>
    <t>SUMMA N</t>
  </si>
  <si>
    <t>SUMMA P</t>
  </si>
  <si>
    <t>-</t>
  </si>
  <si>
    <t>GRISBÄCKEN</t>
  </si>
  <si>
    <t>BRUATORPSÅN</t>
  </si>
  <si>
    <t>BRÖMSEBÄCKEN</t>
  </si>
  <si>
    <t>i kg</t>
  </si>
  <si>
    <t>Oxbäcken</t>
  </si>
  <si>
    <t>Bultbäcken</t>
  </si>
  <si>
    <t>Torsåsån: Glasholmsån - Applerumsån</t>
  </si>
  <si>
    <t>Trankvillsån: Bultbäcken - källan</t>
  </si>
  <si>
    <t>Trankvillsån: Torsåsån - Bultbäcken</t>
  </si>
  <si>
    <t>Strömby å: Oxbäcken - källan</t>
  </si>
  <si>
    <t>Torsåsån: Applerumsån - Tjärekullaån</t>
  </si>
  <si>
    <t>Applerumsån: Bruatorpsån - Oxbäcken</t>
  </si>
  <si>
    <t>Torsåsån: Tjärekullaån - Trankvillsån</t>
  </si>
  <si>
    <t>Tjärekullaån</t>
  </si>
  <si>
    <t>Glasholmsån</t>
  </si>
  <si>
    <t>Bruatorpsån: mynningen mvs Kalmarsund - Glasholmsån</t>
  </si>
  <si>
    <t>Hillmansbäcken: Trankvillsån - källan</t>
  </si>
  <si>
    <t>M v s Kalmarsunds kustvatten</t>
  </si>
  <si>
    <t>S Kalmarsunds utsjövatten</t>
  </si>
  <si>
    <t>SUMMERING:</t>
  </si>
  <si>
    <t>KUST OCH HAV</t>
  </si>
  <si>
    <t>Siffror och kostnader som används i Sparbetinget för Torsås kommun</t>
  </si>
  <si>
    <t>GOD EKOLOGISK STATUS m.a.p.NÄRING!</t>
  </si>
  <si>
    <t>Reduktion, kommunal verksamhet</t>
  </si>
  <si>
    <t>Reduktion, projekt/påverkan</t>
  </si>
  <si>
    <t>länk till VISS</t>
  </si>
  <si>
    <t>KVÄVE och FOSFOR</t>
  </si>
  <si>
    <t>Antagna mål    och Projeket</t>
  </si>
  <si>
    <t>1500 st /10 år</t>
  </si>
  <si>
    <t>årligen</t>
  </si>
  <si>
    <t>Tid</t>
  </si>
  <si>
    <t>st</t>
  </si>
  <si>
    <t>Permanent EA åtgärdat från IG till kommunalt VA</t>
  </si>
  <si>
    <t>Permanent EA åtgärdat från IG till H</t>
  </si>
  <si>
    <t>P kg/år</t>
  </si>
  <si>
    <t>N kg/år</t>
  </si>
  <si>
    <t>Permanent EA åtgärdat från IG till N</t>
  </si>
  <si>
    <t>Fritidshus EA åtgärdat från IG till N</t>
  </si>
  <si>
    <t>Fritidshus EA åtgärdat från IG till H</t>
  </si>
  <si>
    <t>ha</t>
  </si>
  <si>
    <t>Kr/kg reducerad P</t>
  </si>
  <si>
    <t xml:space="preserve">Permanent EA åtgärdat från IG till H </t>
  </si>
  <si>
    <t>var 3 år</t>
  </si>
  <si>
    <t>************     VÄRDEN FRÅN VISS      ***********</t>
  </si>
  <si>
    <t>SUMMERING EA</t>
  </si>
  <si>
    <t>Dagvattendamm</t>
  </si>
  <si>
    <t>100 % förbättring N</t>
  </si>
  <si>
    <t>m3</t>
  </si>
  <si>
    <t>från 2017</t>
  </si>
  <si>
    <t xml:space="preserve">kvilla </t>
  </si>
  <si>
    <t>från 2018</t>
  </si>
  <si>
    <t>Fosfor fällor/dammar</t>
  </si>
  <si>
    <t>Våtmark - fosfordamm</t>
  </si>
  <si>
    <t>Våtmark för näringsretention</t>
  </si>
  <si>
    <t>Skyddszoner i jordbruksmark - gräsbevuxna, oskördade</t>
  </si>
  <si>
    <t>1 ha</t>
  </si>
  <si>
    <t>1000 m</t>
  </si>
  <si>
    <t>500 m</t>
  </si>
  <si>
    <t>Tvåstegsdiken</t>
  </si>
  <si>
    <t>Installera kemisk P-fällning för bräddat avloppsvatten</t>
  </si>
  <si>
    <t>minskning av antalet bräddningar</t>
  </si>
  <si>
    <t>5770</t>
  </si>
  <si>
    <t>Kalkfilterdiken</t>
  </si>
  <si>
    <t>10 ha</t>
  </si>
  <si>
    <t>SUMMERING ÅRLIG REDUCTION</t>
  </si>
  <si>
    <t>m</t>
  </si>
  <si>
    <t>75 ha</t>
  </si>
  <si>
    <t>1,5 ha</t>
  </si>
  <si>
    <t>till 2021</t>
  </si>
  <si>
    <t>OBS!  ändra siffrorna ifrån fliken UNDERLAG sparbeting, så ändrar sig summorna i detta blad automatiskt!</t>
  </si>
  <si>
    <t>Volym- åtg.</t>
  </si>
  <si>
    <t>SAMMANSTÄLLNING AV SPARBETING FRÅN VISS</t>
  </si>
  <si>
    <t>BORGHOLM</t>
  </si>
  <si>
    <t>Totalt</t>
  </si>
  <si>
    <t>HuvudaroID</t>
  </si>
  <si>
    <t>Summa:</t>
  </si>
  <si>
    <t xml:space="preserve">Källfördelning fosforutsläpp till havet från Borgholms kommun: </t>
  </si>
  <si>
    <t>Deposition från luft</t>
  </si>
  <si>
    <t>IndustriBruttoBel_N</t>
  </si>
  <si>
    <t>EnskildaAvloppBruttoBel_N</t>
  </si>
  <si>
    <t>JordbrukBruttoBel_N</t>
  </si>
  <si>
    <t>JordbrukBruttoBakBel_N</t>
  </si>
  <si>
    <t>JordbrukNettoBakBel_N</t>
  </si>
  <si>
    <t>JordbrukBruttoAntBel_N</t>
  </si>
  <si>
    <t>JordbrukNettoAntBel_N</t>
  </si>
  <si>
    <t>SkogBruttoBel_N</t>
  </si>
  <si>
    <t>MyrBruttoBel_N</t>
  </si>
  <si>
    <t>FjällBruttoBel_N</t>
  </si>
  <si>
    <t>FjällNettoBel_N</t>
  </si>
  <si>
    <t>ÖppenBruttoBel_N</t>
  </si>
  <si>
    <t>VattenBruttoBel_N</t>
  </si>
  <si>
    <t>HyggeBruttoBel_N</t>
  </si>
  <si>
    <t>HyggeBruttoBakBel_N</t>
  </si>
  <si>
    <t>HyggeNettoBakBel_N</t>
  </si>
  <si>
    <t>HyggeBruttoAntBel_N</t>
  </si>
  <si>
    <t>HyggeNettoAntBel_N</t>
  </si>
  <si>
    <t>DagvattenBruttoBel_N</t>
  </si>
  <si>
    <t>DagvattenBruttoBakBel_N</t>
  </si>
  <si>
    <t>DagvattenNettoBakBel_N</t>
  </si>
  <si>
    <t>DagvattenBruttoAntBel_N</t>
  </si>
  <si>
    <t>DagvattenNettoAntBel_N</t>
  </si>
  <si>
    <t xml:space="preserve">Källfördelning kväveutsläpp till havet från Borgholms kommun: </t>
  </si>
  <si>
    <t>Torsås</t>
  </si>
  <si>
    <t>TORSÅS</t>
  </si>
  <si>
    <t>Vindån</t>
  </si>
  <si>
    <t xml:space="preserve">Kustområde Loftahammar </t>
  </si>
  <si>
    <t>Storån</t>
  </si>
  <si>
    <t xml:space="preserve">Kustområde Västervik </t>
  </si>
  <si>
    <t>Botorpsströmmen</t>
  </si>
  <si>
    <t>Kustområde Riskeboån</t>
  </si>
  <si>
    <t>Marströmmen</t>
  </si>
  <si>
    <t>Totalt minus Vindån</t>
  </si>
  <si>
    <t>75 % Marströmmen</t>
  </si>
  <si>
    <t>Totalt Västervik</t>
  </si>
  <si>
    <t>Källfördelning fosforutsläpp till havet genom Västerviks kommun</t>
  </si>
  <si>
    <t>kg/år</t>
  </si>
  <si>
    <t>Hygge</t>
  </si>
  <si>
    <t>VÄSTERVIK</t>
  </si>
  <si>
    <t>Andel</t>
  </si>
  <si>
    <t>Totalt minus Vindån och Marströmmen (25%)</t>
  </si>
  <si>
    <t>Källfördelning kväveutsläpp till havet genom Västerviks kommun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</si>
</sst>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FF0000"/>
      <name val="Calibri"/>
      <family val="2"/>
      <scheme val="minor"/>
    </font>
    <font>
      <b/>
      <sz val="12"/>
      <color rgb="FF7030A0"/>
      <name val="Arial"/>
      <family val="2"/>
    </font>
    <font>
      <b/>
      <sz val="14"/>
      <color rgb="FF7030A0"/>
      <name val="Calibri"/>
      <family val="2"/>
      <scheme val="minor"/>
    </font>
    <font>
      <sz val="16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00B0F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5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2" fillId="0" borderId="0" xfId="1"/>
    <xf numFmtId="3" fontId="3" fillId="0" borderId="1" xfId="2" applyNumberFormat="1" applyFont="1" applyFill="1" applyBorder="1" applyAlignment="1">
      <alignment horizontal="right" wrapText="1"/>
    </xf>
    <xf numFmtId="3" fontId="3" fillId="0" borderId="1" xfId="2" applyNumberFormat="1" applyFont="1" applyFill="1" applyBorder="1" applyAlignment="1">
      <alignment wrapText="1"/>
    </xf>
    <xf numFmtId="3" fontId="3" fillId="0" borderId="0" xfId="2" applyNumberFormat="1"/>
    <xf numFmtId="3" fontId="3" fillId="0" borderId="1" xfId="3" applyNumberFormat="1" applyFont="1" applyFill="1" applyBorder="1" applyAlignment="1">
      <alignment horizontal="right" wrapText="1"/>
    </xf>
    <xf numFmtId="3" fontId="3" fillId="0" borderId="1" xfId="3" applyNumberFormat="1" applyFont="1" applyFill="1" applyBorder="1" applyAlignment="1">
      <alignment horizontal="right" wrapText="1"/>
    </xf>
    <xf numFmtId="3" fontId="3" fillId="0" borderId="1" xfId="2" applyNumberFormat="1" applyFont="1" applyFill="1" applyBorder="1" applyAlignment="1">
      <alignment horizontal="right" wrapText="1"/>
    </xf>
    <xf numFmtId="3" fontId="3" fillId="0" borderId="1" xfId="2" applyNumberFormat="1" applyFont="1" applyFill="1" applyBorder="1" applyAlignment="1">
      <alignment wrapText="1"/>
    </xf>
    <xf numFmtId="3" fontId="3" fillId="0" borderId="0" xfId="2" applyNumberFormat="1"/>
    <xf numFmtId="0" fontId="0" fillId="0" borderId="0" xfId="0" applyAlignment="1">
      <alignment horizontal="center" wrapText="1"/>
    </xf>
    <xf numFmtId="0" fontId="2" fillId="0" borderId="0" xfId="1"/>
    <xf numFmtId="3" fontId="3" fillId="0" borderId="1" xfId="3" applyNumberFormat="1" applyFont="1" applyFill="1" applyBorder="1" applyAlignment="1">
      <alignment horizontal="right" wrapText="1"/>
    </xf>
    <xf numFmtId="3" fontId="3" fillId="0" borderId="2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3" fillId="3" borderId="0" xfId="3" applyFont="1" applyFill="1" applyBorder="1" applyAlignment="1">
      <alignment horizontal="center" wrapText="1"/>
    </xf>
    <xf numFmtId="3" fontId="0" fillId="0" borderId="0" xfId="0" applyNumberFormat="1"/>
    <xf numFmtId="3" fontId="3" fillId="0" borderId="4" xfId="3" applyNumberFormat="1" applyFont="1" applyFill="1" applyBorder="1" applyAlignment="1">
      <alignment horizontal="right" wrapText="1"/>
    </xf>
    <xf numFmtId="3" fontId="3" fillId="0" borderId="3" xfId="3" applyNumberFormat="1" applyFont="1" applyFill="1" applyBorder="1" applyAlignment="1">
      <alignment horizontal="right" wrapText="1"/>
    </xf>
    <xf numFmtId="0" fontId="5" fillId="0" borderId="0" xfId="4" applyFont="1"/>
    <xf numFmtId="3" fontId="3" fillId="2" borderId="1" xfId="2" applyNumberFormat="1" applyFont="1" applyFill="1" applyBorder="1" applyAlignment="1">
      <alignment horizontal="right" wrapText="1"/>
    </xf>
    <xf numFmtId="3" fontId="0" fillId="0" borderId="0" xfId="0" applyNumberFormat="1" applyFill="1"/>
    <xf numFmtId="0" fontId="1" fillId="0" borderId="0" xfId="0" applyFont="1"/>
    <xf numFmtId="9" fontId="0" fillId="0" borderId="0" xfId="0" applyNumberFormat="1"/>
    <xf numFmtId="3" fontId="1" fillId="0" borderId="0" xfId="0" applyNumberFormat="1" applyFont="1"/>
    <xf numFmtId="0" fontId="4" fillId="4" borderId="0" xfId="4" applyFont="1" applyFill="1"/>
    <xf numFmtId="0" fontId="0" fillId="4" borderId="0" xfId="0" applyFill="1"/>
    <xf numFmtId="3" fontId="3" fillId="2" borderId="5" xfId="3" applyNumberFormat="1" applyFont="1" applyFill="1" applyBorder="1" applyAlignment="1">
      <alignment horizontal="right" wrapText="1"/>
    </xf>
    <xf numFmtId="3" fontId="3" fillId="0" borderId="5" xfId="3" applyNumberFormat="1" applyFont="1" applyFill="1" applyBorder="1" applyAlignment="1">
      <alignment horizontal="right" wrapText="1"/>
    </xf>
    <xf numFmtId="0" fontId="0" fillId="0" borderId="5" xfId="0" applyBorder="1"/>
    <xf numFmtId="3" fontId="0" fillId="0" borderId="5" xfId="0" applyNumberFormat="1" applyBorder="1"/>
    <xf numFmtId="0" fontId="0" fillId="0" borderId="5" xfId="0" applyFill="1" applyBorder="1"/>
    <xf numFmtId="0" fontId="7" fillId="0" borderId="0" xfId="0" applyFont="1"/>
    <xf numFmtId="0" fontId="7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1" fillId="4" borderId="6" xfId="0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4" borderId="0" xfId="0" applyFill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3" fontId="8" fillId="0" borderId="1" xfId="2" applyNumberFormat="1" applyFont="1" applyFill="1" applyBorder="1" applyAlignment="1">
      <alignment wrapText="1"/>
    </xf>
    <xf numFmtId="0" fontId="0" fillId="6" borderId="0" xfId="0" applyFill="1" applyAlignment="1">
      <alignment horizontal="center"/>
    </xf>
    <xf numFmtId="3" fontId="8" fillId="0" borderId="7" xfId="2" applyNumberFormat="1" applyFont="1" applyFill="1" applyBorder="1" applyAlignment="1">
      <alignment wrapText="1"/>
    </xf>
    <xf numFmtId="0" fontId="0" fillId="0" borderId="8" xfId="0" applyBorder="1"/>
    <xf numFmtId="0" fontId="0" fillId="6" borderId="8" xfId="0" applyFill="1" applyBorder="1"/>
    <xf numFmtId="0" fontId="0" fillId="6" borderId="8" xfId="0" applyFill="1" applyBorder="1" applyAlignment="1">
      <alignment horizontal="center"/>
    </xf>
    <xf numFmtId="0" fontId="0" fillId="0" borderId="9" xfId="0" applyBorder="1"/>
    <xf numFmtId="0" fontId="0" fillId="6" borderId="11" xfId="0" applyFill="1" applyBorder="1" applyAlignment="1">
      <alignment horizontal="center"/>
    </xf>
    <xf numFmtId="3" fontId="3" fillId="4" borderId="1" xfId="2" applyNumberFormat="1" applyFont="1" applyFill="1" applyBorder="1" applyAlignment="1">
      <alignment horizontal="right" wrapText="1"/>
    </xf>
    <xf numFmtId="3" fontId="8" fillId="4" borderId="10" xfId="2" applyNumberFormat="1" applyFont="1" applyFill="1" applyBorder="1" applyAlignment="1">
      <alignment wrapText="1"/>
    </xf>
    <xf numFmtId="0" fontId="0" fillId="4" borderId="11" xfId="0" applyFill="1" applyBorder="1" applyAlignment="1">
      <alignment horizontal="center"/>
    </xf>
    <xf numFmtId="0" fontId="0" fillId="4" borderId="11" xfId="0" applyFill="1" applyBorder="1"/>
    <xf numFmtId="0" fontId="0" fillId="0" borderId="0" xfId="0" applyBorder="1"/>
    <xf numFmtId="0" fontId="0" fillId="3" borderId="0" xfId="0" applyFill="1"/>
    <xf numFmtId="0" fontId="0" fillId="3" borderId="11" xfId="0" applyFill="1" applyBorder="1"/>
    <xf numFmtId="3" fontId="8" fillId="4" borderId="12" xfId="2" applyNumberFormat="1" applyFont="1" applyFill="1" applyBorder="1" applyAlignment="1">
      <alignment wrapText="1"/>
    </xf>
    <xf numFmtId="0" fontId="9" fillId="3" borderId="11" xfId="0" applyFont="1" applyFill="1" applyBorder="1"/>
    <xf numFmtId="0" fontId="6" fillId="0" borderId="0" xfId="0" applyFont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center"/>
    </xf>
    <xf numFmtId="0" fontId="11" fillId="0" borderId="0" xfId="0" applyFont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16" fillId="0" borderId="0" xfId="5" applyNumberFormat="1" applyFont="1" applyAlignment="1" applyProtection="1"/>
    <xf numFmtId="0" fontId="0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center"/>
    </xf>
    <xf numFmtId="0" fontId="0" fillId="3" borderId="0" xfId="0" applyFont="1" applyFill="1" applyBorder="1" applyAlignment="1">
      <alignment horizontal="center" vertical="center" wrapText="1"/>
    </xf>
    <xf numFmtId="3" fontId="0" fillId="3" borderId="0" xfId="0" applyNumberFormat="1" applyFill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right" vertical="center" wrapText="1"/>
    </xf>
    <xf numFmtId="0" fontId="0" fillId="4" borderId="0" xfId="0" applyFont="1" applyFill="1" applyBorder="1" applyAlignment="1">
      <alignment horizontal="right" vertical="center" wrapText="1"/>
    </xf>
    <xf numFmtId="0" fontId="0" fillId="4" borderId="0" xfId="0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Alignment="1">
      <alignment horizontal="right"/>
    </xf>
    <xf numFmtId="0" fontId="7" fillId="3" borderId="0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3" fillId="0" borderId="8" xfId="0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4" fillId="0" borderId="0" xfId="0" applyFont="1"/>
    <xf numFmtId="0" fontId="3" fillId="7" borderId="13" xfId="3" applyFont="1" applyFill="1" applyBorder="1" applyAlignment="1">
      <alignment horizontal="center"/>
    </xf>
    <xf numFmtId="0" fontId="0" fillId="0" borderId="0" xfId="0" applyFill="1"/>
    <xf numFmtId="3" fontId="2" fillId="8" borderId="1" xfId="2" applyNumberFormat="1" applyFont="1" applyFill="1" applyBorder="1" applyAlignment="1">
      <alignment horizontal="right" wrapText="1"/>
    </xf>
    <xf numFmtId="3" fontId="3" fillId="8" borderId="1" xfId="2" applyNumberFormat="1" applyFont="1" applyFill="1" applyBorder="1" applyAlignment="1">
      <alignment horizontal="right" wrapText="1"/>
    </xf>
    <xf numFmtId="3" fontId="3" fillId="0" borderId="0" xfId="2" applyNumberFormat="1" applyFill="1"/>
    <xf numFmtId="0" fontId="2" fillId="2" borderId="0" xfId="0" applyFont="1" applyFill="1"/>
    <xf numFmtId="3" fontId="2" fillId="2" borderId="1" xfId="2" applyNumberFormat="1" applyFont="1" applyFill="1" applyBorder="1" applyAlignment="1">
      <alignment horizontal="right" wrapText="1"/>
    </xf>
    <xf numFmtId="3" fontId="2" fillId="2" borderId="1" xfId="2" applyNumberFormat="1" applyFont="1" applyFill="1" applyBorder="1" applyAlignment="1">
      <alignment wrapText="1"/>
    </xf>
    <xf numFmtId="3" fontId="2" fillId="2" borderId="0" xfId="2" applyNumberFormat="1" applyFont="1" applyFill="1"/>
    <xf numFmtId="0" fontId="2" fillId="0" borderId="0" xfId="0" applyFont="1"/>
    <xf numFmtId="3" fontId="4" fillId="0" borderId="0" xfId="0" applyNumberFormat="1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0" fillId="0" borderId="0" xfId="0"/>
    <xf numFmtId="3" fontId="0" fillId="0" borderId="0" xfId="0" applyNumberFormat="1"/>
    <xf numFmtId="0" fontId="1" fillId="0" borderId="0" xfId="0" applyFont="1"/>
    <xf numFmtId="3" fontId="1" fillId="9" borderId="14" xfId="0" applyNumberFormat="1" applyFont="1" applyFill="1" applyBorder="1"/>
    <xf numFmtId="0" fontId="1" fillId="9" borderId="15" xfId="0" applyFont="1" applyFill="1" applyBorder="1"/>
    <xf numFmtId="3" fontId="1" fillId="9" borderId="15" xfId="0" applyNumberFormat="1" applyFont="1" applyFill="1" applyBorder="1"/>
    <xf numFmtId="9" fontId="0" fillId="0" borderId="0" xfId="0" applyNumberFormat="1"/>
    <xf numFmtId="0" fontId="13" fillId="0" borderId="0" xfId="0" applyFont="1"/>
    <xf numFmtId="3" fontId="13" fillId="0" borderId="0" xfId="0" applyNumberFormat="1" applyFont="1"/>
    <xf numFmtId="3" fontId="3" fillId="0" borderId="1" xfId="3" applyNumberFormat="1" applyFont="1" applyFill="1" applyBorder="1" applyAlignment="1">
      <alignment horizontal="right" wrapText="1"/>
    </xf>
    <xf numFmtId="3" fontId="3" fillId="0" borderId="1" xfId="3" applyNumberFormat="1" applyFont="1" applyFill="1" applyBorder="1" applyAlignment="1">
      <alignment wrapText="1"/>
    </xf>
    <xf numFmtId="1" fontId="0" fillId="0" borderId="0" xfId="0" applyNumberFormat="1"/>
    <xf numFmtId="0" fontId="0" fillId="0" borderId="5" xfId="0" applyBorder="1" applyAlignment="1">
      <alignment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2" fillId="5" borderId="0" xfId="0" applyFont="1" applyFill="1" applyAlignment="1">
      <alignment horizontal="center" vertical="center" textRotation="90"/>
    </xf>
    <xf numFmtId="0" fontId="0" fillId="5" borderId="0" xfId="0" applyFill="1" applyAlignment="1">
      <alignment horizontal="center" vertical="center" textRotation="90"/>
    </xf>
    <xf numFmtId="0" fontId="1" fillId="3" borderId="0" xfId="0" applyFont="1" applyFill="1" applyAlignment="1">
      <alignment horizontal="center" vertical="center" textRotation="90" wrapText="1"/>
    </xf>
    <xf numFmtId="0" fontId="0" fillId="3" borderId="0" xfId="0" applyFill="1" applyAlignment="1">
      <alignment textRotation="90"/>
    </xf>
  </cellXfs>
  <cellStyles count="6">
    <cellStyle name="Hyperlänk" xfId="5" builtinId="8"/>
    <cellStyle name="Normal" xfId="0" builtinId="0"/>
    <cellStyle name="Normal 2" xfId="1"/>
    <cellStyle name="Normal 3" xfId="4"/>
    <cellStyle name="Normal_Huvudaro_N" xfId="2"/>
    <cellStyle name="Normal_Huvudaro_P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KVÄVE</a:t>
            </a:r>
          </a:p>
        </c:rich>
      </c:tx>
      <c:layout>
        <c:manualLayout>
          <c:xMode val="edge"/>
          <c:yMode val="edge"/>
          <c:x val="0.83915069881284188"/>
          <c:y val="0.157310419367921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240039862108437"/>
          <c:y val="7.3814428046565878E-2"/>
          <c:w val="0.65771606771753388"/>
          <c:h val="0.875125239750921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explosion val="1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1.2820164720789303E-2"/>
                  <c:y val="9.47627370074936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4338854194949816E-3"/>
                  <c:y val="1.935350002529180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456330889673347E-2"/>
                  <c:y val="-3.464255445223711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0363109783690832E-2"/>
                  <c:y val="3.78456332398396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5.3310706851298854E-3"/>
                  <c:y val="6.955144715611665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324662865417685E-2"/>
                  <c:y val="1.64605298066570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1.1622228255950783E-2"/>
                  <c:y val="4.170567971483230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4.5843062720608199E-3"/>
                  <c:y val="4.051644845167657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'HUVUDARO- N'!$A$12:$A$21</c:f>
              <c:strCache>
                <c:ptCount val="10"/>
                <c:pt idx="0">
                  <c:v>Reningsverk</c:v>
                </c:pt>
                <c:pt idx="1">
                  <c:v>Industri</c:v>
                </c:pt>
                <c:pt idx="2">
                  <c:v>Enskilda avlopp</c:v>
                </c:pt>
                <c:pt idx="3">
                  <c:v>Jordbruk</c:v>
                </c:pt>
                <c:pt idx="4">
                  <c:v>Skog</c:v>
                </c:pt>
                <c:pt idx="5">
                  <c:v>Myr</c:v>
                </c:pt>
                <c:pt idx="6">
                  <c:v>Öppen mark</c:v>
                </c:pt>
                <c:pt idx="7">
                  <c:v>Vatten</c:v>
                </c:pt>
                <c:pt idx="8">
                  <c:v>Hygge </c:v>
                </c:pt>
                <c:pt idx="9">
                  <c:v>Dagvatten</c:v>
                </c:pt>
              </c:strCache>
            </c:strRef>
          </c:cat>
          <c:val>
            <c:numRef>
              <c:f>'HUVUDARO- N'!$B$12:$B$21</c:f>
              <c:numCache>
                <c:formatCode>#,##0</c:formatCode>
                <c:ptCount val="10"/>
                <c:pt idx="0">
                  <c:v>10621</c:v>
                </c:pt>
                <c:pt idx="1">
                  <c:v>0</c:v>
                </c:pt>
                <c:pt idx="2">
                  <c:v>9473</c:v>
                </c:pt>
                <c:pt idx="3">
                  <c:v>188094</c:v>
                </c:pt>
                <c:pt idx="4">
                  <c:v>51346</c:v>
                </c:pt>
                <c:pt idx="5">
                  <c:v>126</c:v>
                </c:pt>
                <c:pt idx="6">
                  <c:v>34616</c:v>
                </c:pt>
                <c:pt idx="7">
                  <c:v>3038</c:v>
                </c:pt>
                <c:pt idx="8">
                  <c:v>10821</c:v>
                </c:pt>
                <c:pt idx="9">
                  <c:v>4768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1"/>
          <c:order val="1"/>
          <c:cat>
            <c:strRef>
              <c:f>[1]Huvudaro_N!$A$16:$A$25</c:f>
              <c:strCache>
                <c:ptCount val="10"/>
                <c:pt idx="0">
                  <c:v>Reningsverk</c:v>
                </c:pt>
                <c:pt idx="1">
                  <c:v>Industri</c:v>
                </c:pt>
                <c:pt idx="2">
                  <c:v>Enskilda avlopp</c:v>
                </c:pt>
                <c:pt idx="3">
                  <c:v>Jordbruk</c:v>
                </c:pt>
                <c:pt idx="4">
                  <c:v>Skog</c:v>
                </c:pt>
                <c:pt idx="5">
                  <c:v>Myr</c:v>
                </c:pt>
                <c:pt idx="6">
                  <c:v>Öppen mark</c:v>
                </c:pt>
                <c:pt idx="7">
                  <c:v>Vatten</c:v>
                </c:pt>
                <c:pt idx="8">
                  <c:v>Hygge </c:v>
                </c:pt>
                <c:pt idx="9">
                  <c:v>Dagvatten</c:v>
                </c:pt>
              </c:strCache>
            </c:strRef>
          </c:cat>
          <c:val>
            <c:numRef>
              <c:f>[1]Huvudaro_N!$B$16:$B$25</c:f>
              <c:numCache>
                <c:formatCode>General</c:formatCode>
                <c:ptCount val="10"/>
                <c:pt idx="0">
                  <c:v>21360</c:v>
                </c:pt>
                <c:pt idx="1">
                  <c:v>0</c:v>
                </c:pt>
                <c:pt idx="2">
                  <c:v>7708</c:v>
                </c:pt>
                <c:pt idx="3">
                  <c:v>496361</c:v>
                </c:pt>
                <c:pt idx="4">
                  <c:v>9657</c:v>
                </c:pt>
                <c:pt idx="5">
                  <c:v>245</c:v>
                </c:pt>
                <c:pt idx="6">
                  <c:v>12952</c:v>
                </c:pt>
                <c:pt idx="7">
                  <c:v>1772</c:v>
                </c:pt>
                <c:pt idx="8">
                  <c:v>528</c:v>
                </c:pt>
                <c:pt idx="9">
                  <c:v>6062</c:v>
                </c:pt>
              </c:numCache>
            </c:numRef>
          </c:val>
        </c:ser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cat>
            <c:strRef>
              <c:f>[1]Huvudaro_N!$A$16:$A$25</c:f>
              <c:strCache>
                <c:ptCount val="10"/>
                <c:pt idx="0">
                  <c:v>Reningsverk</c:v>
                </c:pt>
                <c:pt idx="1">
                  <c:v>Industri</c:v>
                </c:pt>
                <c:pt idx="2">
                  <c:v>Enskilda avlopp</c:v>
                </c:pt>
                <c:pt idx="3">
                  <c:v>Jordbruk</c:v>
                </c:pt>
                <c:pt idx="4">
                  <c:v>Skog</c:v>
                </c:pt>
                <c:pt idx="5">
                  <c:v>Myr</c:v>
                </c:pt>
                <c:pt idx="6">
                  <c:v>Öppen mark</c:v>
                </c:pt>
                <c:pt idx="7">
                  <c:v>Vatten</c:v>
                </c:pt>
                <c:pt idx="8">
                  <c:v>Hygge </c:v>
                </c:pt>
                <c:pt idx="9">
                  <c:v>Dagvatten</c:v>
                </c:pt>
              </c:strCache>
            </c:strRef>
          </c:cat>
          <c:val>
            <c:numRef>
              <c:f>[1]Huvudaro_N!$B$16:$B$25</c:f>
              <c:numCache>
                <c:formatCode>General</c:formatCode>
                <c:ptCount val="10"/>
                <c:pt idx="0">
                  <c:v>21360</c:v>
                </c:pt>
                <c:pt idx="1">
                  <c:v>0</c:v>
                </c:pt>
                <c:pt idx="2">
                  <c:v>7708</c:v>
                </c:pt>
                <c:pt idx="3">
                  <c:v>496361</c:v>
                </c:pt>
                <c:pt idx="4">
                  <c:v>9657</c:v>
                </c:pt>
                <c:pt idx="5">
                  <c:v>245</c:v>
                </c:pt>
                <c:pt idx="6">
                  <c:v>12952</c:v>
                </c:pt>
                <c:pt idx="7">
                  <c:v>1772</c:v>
                </c:pt>
                <c:pt idx="8">
                  <c:v>528</c:v>
                </c:pt>
                <c:pt idx="9">
                  <c:v>6062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337205690501331"/>
          <c:y val="9.1398179373783597E-2"/>
          <c:w val="0.21555941309632015"/>
          <c:h val="0.8091427056326135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49055068820036"/>
          <c:y val="0.18787045554960285"/>
          <c:w val="0.59040177802721872"/>
          <c:h val="0.800455592291322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bg2">
                  <a:lumMod val="10000"/>
                </a:schemeClr>
              </a:solidFill>
            </c:spPr>
          </c:dPt>
          <c:dPt>
            <c:idx val="3"/>
            <c:bubble3D val="0"/>
            <c:spPr>
              <a:solidFill>
                <a:srgbClr val="FFC000"/>
              </a:solidFill>
            </c:spPr>
          </c:dPt>
          <c:dPt>
            <c:idx val="4"/>
            <c:bubble3D val="0"/>
            <c:spPr>
              <a:solidFill>
                <a:srgbClr val="92D050"/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chemeClr val="accent1"/>
              </a:solidFill>
            </c:spPr>
          </c:dPt>
          <c:dPt>
            <c:idx val="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9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cat>
            <c:strRef>
              <c:f>'[2]Kvävebelastning kustvattnet'!$B$17:$B$26</c:f>
              <c:strCache>
                <c:ptCount val="10"/>
                <c:pt idx="0">
                  <c:v>Reningsverk</c:v>
                </c:pt>
                <c:pt idx="1">
                  <c:v>Industri</c:v>
                </c:pt>
                <c:pt idx="2">
                  <c:v>Enskilda avlopp</c:v>
                </c:pt>
                <c:pt idx="3">
                  <c:v>Jordbruk</c:v>
                </c:pt>
                <c:pt idx="4">
                  <c:v>Skog</c:v>
                </c:pt>
                <c:pt idx="5">
                  <c:v>Myr</c:v>
                </c:pt>
                <c:pt idx="6">
                  <c:v>Öppen mark</c:v>
                </c:pt>
                <c:pt idx="7">
                  <c:v>Vatten</c:v>
                </c:pt>
                <c:pt idx="8">
                  <c:v>Hygge</c:v>
                </c:pt>
                <c:pt idx="9">
                  <c:v>Dagvatten</c:v>
                </c:pt>
              </c:strCache>
            </c:strRef>
          </c:cat>
          <c:val>
            <c:numRef>
              <c:f>'[2]Kvävebelastning kustvattnet'!$C$17:$C$26</c:f>
              <c:numCache>
                <c:formatCode>General</c:formatCode>
                <c:ptCount val="10"/>
                <c:pt idx="0">
                  <c:v>33744.052000000003</c:v>
                </c:pt>
                <c:pt idx="1">
                  <c:v>0</c:v>
                </c:pt>
                <c:pt idx="2">
                  <c:v>6055.25</c:v>
                </c:pt>
                <c:pt idx="3">
                  <c:v>78632.75</c:v>
                </c:pt>
                <c:pt idx="4">
                  <c:v>111146.75</c:v>
                </c:pt>
                <c:pt idx="5">
                  <c:v>630.75</c:v>
                </c:pt>
                <c:pt idx="6">
                  <c:v>13867</c:v>
                </c:pt>
                <c:pt idx="7">
                  <c:v>98881</c:v>
                </c:pt>
                <c:pt idx="8">
                  <c:v>16632.75</c:v>
                </c:pt>
                <c:pt idx="9">
                  <c:v>7222</c:v>
                </c:pt>
              </c:numCache>
            </c:numRef>
          </c:val>
        </c:ser>
        <c:ser>
          <c:idx val="1"/>
          <c:order val="1"/>
          <c:cat>
            <c:strRef>
              <c:f>'[2]Kvävebelastning kustvattnet'!$B$17:$B$26</c:f>
              <c:strCache>
                <c:ptCount val="10"/>
                <c:pt idx="0">
                  <c:v>Reningsverk</c:v>
                </c:pt>
                <c:pt idx="1">
                  <c:v>Industri</c:v>
                </c:pt>
                <c:pt idx="2">
                  <c:v>Enskilda avlopp</c:v>
                </c:pt>
                <c:pt idx="3">
                  <c:v>Jordbruk</c:v>
                </c:pt>
                <c:pt idx="4">
                  <c:v>Skog</c:v>
                </c:pt>
                <c:pt idx="5">
                  <c:v>Myr</c:v>
                </c:pt>
                <c:pt idx="6">
                  <c:v>Öppen mark</c:v>
                </c:pt>
                <c:pt idx="7">
                  <c:v>Vatten</c:v>
                </c:pt>
                <c:pt idx="8">
                  <c:v>Hygge</c:v>
                </c:pt>
                <c:pt idx="9">
                  <c:v>Dagvatten</c:v>
                </c:pt>
              </c:strCache>
            </c:strRef>
          </c:cat>
          <c:val>
            <c:numRef>
              <c:f>'[2]Kvävebelastning kustvattnet'!$D$17:$D$26</c:f>
              <c:numCache>
                <c:formatCode>General</c:formatCode>
                <c:ptCount val="10"/>
                <c:pt idx="0">
                  <c:v>9.1992694399873218E-2</c:v>
                </c:pt>
                <c:pt idx="1">
                  <c:v>0</c:v>
                </c:pt>
                <c:pt idx="2">
                  <c:v>1.6507761509045572E-2</c:v>
                </c:pt>
                <c:pt idx="3">
                  <c:v>0.21436781037948938</c:v>
                </c:pt>
                <c:pt idx="4">
                  <c:v>0.30300714941670631</c:v>
                </c:pt>
                <c:pt idx="5">
                  <c:v>1.7195442916197504E-3</c:v>
                </c:pt>
                <c:pt idx="6">
                  <c:v>3.7804075611400839E-2</c:v>
                </c:pt>
                <c:pt idx="7">
                  <c:v>0.26956838541363859</c:v>
                </c:pt>
                <c:pt idx="8">
                  <c:v>4.5344035380798106E-2</c:v>
                </c:pt>
                <c:pt idx="9">
                  <c:v>1.96885435974282E-2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FOSFOR</a:t>
            </a:r>
          </a:p>
        </c:rich>
      </c:tx>
      <c:layout>
        <c:manualLayout>
          <c:xMode val="edge"/>
          <c:yMode val="edge"/>
          <c:x val="0.81956250828743593"/>
          <c:y val="3.34029092677821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8329434761144308E-2"/>
          <c:y val="9.6080550565152564E-2"/>
          <c:w val="0.56216738362162688"/>
          <c:h val="0.8335897628772774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1.1601378101094751E-2"/>
                  <c:y val="1.99705247635384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15346701770142E-2"/>
                  <c:y val="3.580886159570444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570724249207789E-3"/>
                  <c:y val="-4.24539405594420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3164459108856318E-2"/>
                  <c:y val="7.637742154804618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3448138224774595E-2"/>
                  <c:y val="-6.6959285685792402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9072200090427361E-2"/>
                  <c:y val="1.864185965772082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'HUVUDARO-P'!$A$10:$A$19</c:f>
              <c:strCache>
                <c:ptCount val="10"/>
                <c:pt idx="0">
                  <c:v>Reningsverk</c:v>
                </c:pt>
                <c:pt idx="1">
                  <c:v>Industri</c:v>
                </c:pt>
                <c:pt idx="2">
                  <c:v>Enskilda avlopp</c:v>
                </c:pt>
                <c:pt idx="3">
                  <c:v>Jordbruk</c:v>
                </c:pt>
                <c:pt idx="4">
                  <c:v>Skog</c:v>
                </c:pt>
                <c:pt idx="5">
                  <c:v>Myr</c:v>
                </c:pt>
                <c:pt idx="6">
                  <c:v>Öppen mark</c:v>
                </c:pt>
                <c:pt idx="7">
                  <c:v>Vatten</c:v>
                </c:pt>
                <c:pt idx="8">
                  <c:v>Hygge </c:v>
                </c:pt>
                <c:pt idx="9">
                  <c:v>Dagvatten</c:v>
                </c:pt>
              </c:strCache>
            </c:strRef>
          </c:cat>
          <c:val>
            <c:numRef>
              <c:f>'HUVUDARO-P'!$B$10:$B$19</c:f>
              <c:numCache>
                <c:formatCode>General</c:formatCode>
                <c:ptCount val="10"/>
                <c:pt idx="0" formatCode="#,##0">
                  <c:v>247.98400000000001</c:v>
                </c:pt>
                <c:pt idx="1">
                  <c:v>0</c:v>
                </c:pt>
                <c:pt idx="2">
                  <c:v>1561</c:v>
                </c:pt>
                <c:pt idx="3">
                  <c:v>2914</c:v>
                </c:pt>
                <c:pt idx="4">
                  <c:v>881</c:v>
                </c:pt>
                <c:pt idx="5">
                  <c:v>1</c:v>
                </c:pt>
                <c:pt idx="6">
                  <c:v>1190</c:v>
                </c:pt>
                <c:pt idx="7">
                  <c:v>16</c:v>
                </c:pt>
                <c:pt idx="8">
                  <c:v>65</c:v>
                </c:pt>
                <c:pt idx="9">
                  <c:v>465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77928366808382"/>
          <c:y val="0.10635611464477268"/>
          <c:w val="0.1783356308055678"/>
          <c:h val="0.589878478239100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1"/>
          <c:order val="1"/>
          <c:cat>
            <c:strRef>
              <c:f>[1]Huvudaro_P!$A$10:$A$19</c:f>
              <c:strCache>
                <c:ptCount val="10"/>
                <c:pt idx="0">
                  <c:v>Reningsverk</c:v>
                </c:pt>
                <c:pt idx="1">
                  <c:v>Industri</c:v>
                </c:pt>
                <c:pt idx="2">
                  <c:v>Enskilda avlopp</c:v>
                </c:pt>
                <c:pt idx="3">
                  <c:v>Jordbruk</c:v>
                </c:pt>
                <c:pt idx="4">
                  <c:v>Skog</c:v>
                </c:pt>
                <c:pt idx="5">
                  <c:v>Myr</c:v>
                </c:pt>
                <c:pt idx="6">
                  <c:v>Öppen mark</c:v>
                </c:pt>
                <c:pt idx="7">
                  <c:v>Vatten</c:v>
                </c:pt>
                <c:pt idx="8">
                  <c:v>Hygge </c:v>
                </c:pt>
                <c:pt idx="9">
                  <c:v>Dagvatten</c:v>
                </c:pt>
              </c:strCache>
            </c:strRef>
          </c:cat>
          <c:val>
            <c:numRef>
              <c:f>[1]Huvudaro_P!$B$10:$B$19</c:f>
              <c:numCache>
                <c:formatCode>General</c:formatCode>
                <c:ptCount val="10"/>
                <c:pt idx="0">
                  <c:v>502.13</c:v>
                </c:pt>
                <c:pt idx="1">
                  <c:v>0</c:v>
                </c:pt>
                <c:pt idx="2">
                  <c:v>1205</c:v>
                </c:pt>
                <c:pt idx="3">
                  <c:v>10078</c:v>
                </c:pt>
                <c:pt idx="4">
                  <c:v>172</c:v>
                </c:pt>
                <c:pt idx="5">
                  <c:v>2</c:v>
                </c:pt>
                <c:pt idx="6">
                  <c:v>1440</c:v>
                </c:pt>
                <c:pt idx="7">
                  <c:v>11</c:v>
                </c:pt>
                <c:pt idx="8">
                  <c:v>4</c:v>
                </c:pt>
                <c:pt idx="9">
                  <c:v>675</c:v>
                </c:pt>
              </c:numCache>
            </c:numRef>
          </c:val>
        </c:ser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cat>
            <c:strRef>
              <c:f>[1]Huvudaro_P!$A$10:$A$19</c:f>
              <c:strCache>
                <c:ptCount val="10"/>
                <c:pt idx="0">
                  <c:v>Reningsverk</c:v>
                </c:pt>
                <c:pt idx="1">
                  <c:v>Industri</c:v>
                </c:pt>
                <c:pt idx="2">
                  <c:v>Enskilda avlopp</c:v>
                </c:pt>
                <c:pt idx="3">
                  <c:v>Jordbruk</c:v>
                </c:pt>
                <c:pt idx="4">
                  <c:v>Skog</c:v>
                </c:pt>
                <c:pt idx="5">
                  <c:v>Myr</c:v>
                </c:pt>
                <c:pt idx="6">
                  <c:v>Öppen mark</c:v>
                </c:pt>
                <c:pt idx="7">
                  <c:v>Vatten</c:v>
                </c:pt>
                <c:pt idx="8">
                  <c:v>Hygge </c:v>
                </c:pt>
                <c:pt idx="9">
                  <c:v>Dagvatten</c:v>
                </c:pt>
              </c:strCache>
            </c:strRef>
          </c:cat>
          <c:val>
            <c:numRef>
              <c:f>[1]Huvudaro_P!$B$10:$B$19</c:f>
              <c:numCache>
                <c:formatCode>General</c:formatCode>
                <c:ptCount val="10"/>
                <c:pt idx="0">
                  <c:v>502.13</c:v>
                </c:pt>
                <c:pt idx="1">
                  <c:v>0</c:v>
                </c:pt>
                <c:pt idx="2">
                  <c:v>1205</c:v>
                </c:pt>
                <c:pt idx="3">
                  <c:v>10078</c:v>
                </c:pt>
                <c:pt idx="4">
                  <c:v>172</c:v>
                </c:pt>
                <c:pt idx="5">
                  <c:v>2</c:v>
                </c:pt>
                <c:pt idx="6">
                  <c:v>1440</c:v>
                </c:pt>
                <c:pt idx="7">
                  <c:v>11</c:v>
                </c:pt>
                <c:pt idx="8">
                  <c:v>4</c:v>
                </c:pt>
                <c:pt idx="9">
                  <c:v>675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344028420732408"/>
          <c:y val="7.7777830524244876E-2"/>
          <c:w val="0.26284642049743523"/>
          <c:h val="0.8361116781356323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49055068820036"/>
          <c:y val="0.18787045554960285"/>
          <c:w val="0.59040177802721872"/>
          <c:h val="0.800455592291322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bg2">
                  <a:lumMod val="10000"/>
                </a:schemeClr>
              </a:solidFill>
            </c:spPr>
          </c:dPt>
          <c:dPt>
            <c:idx val="3"/>
            <c:bubble3D val="0"/>
            <c:spPr>
              <a:solidFill>
                <a:srgbClr val="FFC000"/>
              </a:solidFill>
            </c:spPr>
          </c:dPt>
          <c:dPt>
            <c:idx val="4"/>
            <c:bubble3D val="0"/>
            <c:spPr>
              <a:solidFill>
                <a:srgbClr val="92D050"/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chemeClr val="accent1"/>
              </a:solidFill>
            </c:spPr>
          </c:dPt>
          <c:dPt>
            <c:idx val="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9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cat>
            <c:strRef>
              <c:f>'[2]Fosforbelastning kustvattnet'!$B$17:$B$26</c:f>
              <c:strCache>
                <c:ptCount val="10"/>
                <c:pt idx="0">
                  <c:v>Reningsverk</c:v>
                </c:pt>
                <c:pt idx="1">
                  <c:v>Industri</c:v>
                </c:pt>
                <c:pt idx="2">
                  <c:v>Enskilda avlopp</c:v>
                </c:pt>
                <c:pt idx="3">
                  <c:v>Jordbruk</c:v>
                </c:pt>
                <c:pt idx="4">
                  <c:v>Skog</c:v>
                </c:pt>
                <c:pt idx="5">
                  <c:v>Myr</c:v>
                </c:pt>
                <c:pt idx="6">
                  <c:v>Öppen mark</c:v>
                </c:pt>
                <c:pt idx="7">
                  <c:v>Vatten</c:v>
                </c:pt>
                <c:pt idx="8">
                  <c:v>Hygge</c:v>
                </c:pt>
                <c:pt idx="9">
                  <c:v>Dagvatten</c:v>
                </c:pt>
              </c:strCache>
            </c:strRef>
          </c:cat>
          <c:val>
            <c:numRef>
              <c:f>'[2]Fosforbelastning kustvattnet'!$C$17:$C$26</c:f>
              <c:numCache>
                <c:formatCode>General</c:formatCode>
                <c:ptCount val="10"/>
                <c:pt idx="0">
                  <c:v>819.96100000000001</c:v>
                </c:pt>
                <c:pt idx="1">
                  <c:v>0</c:v>
                </c:pt>
                <c:pt idx="2">
                  <c:v>924</c:v>
                </c:pt>
                <c:pt idx="3">
                  <c:v>11341.25</c:v>
                </c:pt>
                <c:pt idx="4">
                  <c:v>1457.25</c:v>
                </c:pt>
                <c:pt idx="5">
                  <c:v>4.25</c:v>
                </c:pt>
                <c:pt idx="6">
                  <c:v>1162.5</c:v>
                </c:pt>
                <c:pt idx="7">
                  <c:v>428</c:v>
                </c:pt>
                <c:pt idx="8">
                  <c:v>95.75</c:v>
                </c:pt>
                <c:pt idx="9">
                  <c:v>782</c:v>
                </c:pt>
              </c:numCache>
            </c:numRef>
          </c:val>
        </c:ser>
        <c:ser>
          <c:idx val="1"/>
          <c:order val="1"/>
          <c:cat>
            <c:strRef>
              <c:f>'[2]Fosforbelastning kustvattnet'!$B$17:$B$26</c:f>
              <c:strCache>
                <c:ptCount val="10"/>
                <c:pt idx="0">
                  <c:v>Reningsverk</c:v>
                </c:pt>
                <c:pt idx="1">
                  <c:v>Industri</c:v>
                </c:pt>
                <c:pt idx="2">
                  <c:v>Enskilda avlopp</c:v>
                </c:pt>
                <c:pt idx="3">
                  <c:v>Jordbruk</c:v>
                </c:pt>
                <c:pt idx="4">
                  <c:v>Skog</c:v>
                </c:pt>
                <c:pt idx="5">
                  <c:v>Myr</c:v>
                </c:pt>
                <c:pt idx="6">
                  <c:v>Öppen mark</c:v>
                </c:pt>
                <c:pt idx="7">
                  <c:v>Vatten</c:v>
                </c:pt>
                <c:pt idx="8">
                  <c:v>Hygge</c:v>
                </c:pt>
                <c:pt idx="9">
                  <c:v>Dagvatten</c:v>
                </c:pt>
              </c:strCache>
            </c:strRef>
          </c:cat>
          <c:val>
            <c:numRef>
              <c:f>'[2]Fosforbelastning kustvattnet'!$D$17:$D$26</c:f>
              <c:numCache>
                <c:formatCode>General</c:formatCode>
                <c:ptCount val="10"/>
                <c:pt idx="0">
                  <c:v>4.8190589446546486E-2</c:v>
                </c:pt>
                <c:pt idx="1">
                  <c:v>0</c:v>
                </c:pt>
                <c:pt idx="2">
                  <c:v>5.4305149450533566E-2</c:v>
                </c:pt>
                <c:pt idx="3">
                  <c:v>0.66654575346954958</c:v>
                </c:pt>
                <c:pt idx="4">
                  <c:v>8.564521540778143E-2</c:v>
                </c:pt>
                <c:pt idx="5">
                  <c:v>2.4978017874974852E-4</c:v>
                </c:pt>
                <c:pt idx="6">
                  <c:v>6.8322225363901812E-2</c:v>
                </c:pt>
                <c:pt idx="7">
                  <c:v>2.5154333295268793E-2</c:v>
                </c:pt>
                <c:pt idx="8">
                  <c:v>5.6274004977149234E-3</c:v>
                </c:pt>
                <c:pt idx="9">
                  <c:v>4.595955288995373E-2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sv-S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6</xdr:row>
      <xdr:rowOff>128585</xdr:rowOff>
    </xdr:from>
    <xdr:to>
      <xdr:col>36</xdr:col>
      <xdr:colOff>133349</xdr:colOff>
      <xdr:row>30</xdr:row>
      <xdr:rowOff>123825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48</xdr:row>
      <xdr:rowOff>0</xdr:rowOff>
    </xdr:from>
    <xdr:to>
      <xdr:col>31</xdr:col>
      <xdr:colOff>434340</xdr:colOff>
      <xdr:row>63</xdr:row>
      <xdr:rowOff>91440</xdr:rowOff>
    </xdr:to>
    <xdr:graphicFrame macro="">
      <xdr:nvGraphicFramePr>
        <xdr:cNvPr id="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79</xdr:row>
      <xdr:rowOff>33337</xdr:rowOff>
    </xdr:from>
    <xdr:to>
      <xdr:col>13</xdr:col>
      <xdr:colOff>266700</xdr:colOff>
      <xdr:row>98</xdr:row>
      <xdr:rowOff>121920</xdr:rowOff>
    </xdr:to>
    <xdr:graphicFrame macro="">
      <xdr:nvGraphicFramePr>
        <xdr:cNvPr id="6" name="Diagram 5" title="Källfördelning kväveutsläpp till havet från Västerviks kommu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0.06748</cdr:x>
      <cdr:y>0.04701</cdr:y>
    </cdr:from>
    <cdr:to>
      <cdr:x>0.23993</cdr:x>
      <cdr:y>0.10546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342900" y="176213"/>
          <a:ext cx="8763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0.03936</cdr:x>
      <cdr:y>0.04956</cdr:y>
    </cdr:from>
    <cdr:to>
      <cdr:x>0.94283</cdr:x>
      <cdr:y>0.12071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200025" y="185738"/>
          <a:ext cx="45910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/>
            <a:t>Källfördelning kväveutsläpp till havet genom Västerviks kommun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28573</xdr:colOff>
      <xdr:row>6</xdr:row>
      <xdr:rowOff>19051</xdr:rowOff>
    </xdr:from>
    <xdr:to>
      <xdr:col>31</xdr:col>
      <xdr:colOff>523875</xdr:colOff>
      <xdr:row>28</xdr:row>
      <xdr:rowOff>161925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17</xdr:col>
      <xdr:colOff>228600</xdr:colOff>
      <xdr:row>53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70</xdr:row>
      <xdr:rowOff>0</xdr:rowOff>
    </xdr:from>
    <xdr:to>
      <xdr:col>31</xdr:col>
      <xdr:colOff>475297</xdr:colOff>
      <xdr:row>90</xdr:row>
      <xdr:rowOff>12383</xdr:rowOff>
    </xdr:to>
    <xdr:graphicFrame macro="">
      <xdr:nvGraphicFramePr>
        <xdr:cNvPr id="7" name="Diagram 6" title="Källfördelning kväveutsläpp till havet från Västerviks kommu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0.06748</cdr:x>
      <cdr:y>0.04701</cdr:y>
    </cdr:from>
    <cdr:to>
      <cdr:x>0.23993</cdr:x>
      <cdr:y>0.10546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342900" y="176213"/>
          <a:ext cx="8763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0.03936</cdr:x>
      <cdr:y>0.04956</cdr:y>
    </cdr:from>
    <cdr:to>
      <cdr:x>0.94283</cdr:x>
      <cdr:y>0.12071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200025" y="185738"/>
          <a:ext cx="45910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/>
            <a:t>Källfördelning fosforutsläpp till havet genom Västerviks kommun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at17579/AppData/Local/Microsoft/Windows/Temporary%20Internet%20Files/Content.Outlook/2BJN1YE0/AllaK&#228;llorHavsbass&#228;ngHuvudaro%20i%20Borgholms%20kommun_PLC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Temp1_Outlook.com%20(4).zip/Kopia%20av%20Kommunens%20avrinningsomr&#229;d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vudaro_N"/>
      <sheetName val="Huvudaro_P"/>
    </sheetNames>
    <sheetDataSet>
      <sheetData sheetId="0">
        <row r="16">
          <cell r="A16" t="str">
            <v>Reningsverk</v>
          </cell>
          <cell r="B16">
            <v>21360</v>
          </cell>
        </row>
        <row r="17">
          <cell r="A17" t="str">
            <v>Industri</v>
          </cell>
          <cell r="B17">
            <v>0</v>
          </cell>
        </row>
        <row r="18">
          <cell r="A18" t="str">
            <v>Enskilda avlopp</v>
          </cell>
          <cell r="B18">
            <v>7708</v>
          </cell>
        </row>
        <row r="19">
          <cell r="A19" t="str">
            <v>Jordbruk</v>
          </cell>
          <cell r="B19">
            <v>496361</v>
          </cell>
        </row>
        <row r="20">
          <cell r="A20" t="str">
            <v>Skog</v>
          </cell>
          <cell r="B20">
            <v>9657</v>
          </cell>
        </row>
        <row r="21">
          <cell r="A21" t="str">
            <v>Myr</v>
          </cell>
          <cell r="B21">
            <v>245</v>
          </cell>
        </row>
        <row r="22">
          <cell r="A22" t="str">
            <v>Öppen mark</v>
          </cell>
          <cell r="B22">
            <v>12952</v>
          </cell>
        </row>
        <row r="23">
          <cell r="A23" t="str">
            <v>Vatten</v>
          </cell>
          <cell r="B23">
            <v>1772</v>
          </cell>
        </row>
        <row r="24">
          <cell r="A24" t="str">
            <v xml:space="preserve">Hygge </v>
          </cell>
          <cell r="B24">
            <v>528</v>
          </cell>
        </row>
        <row r="25">
          <cell r="A25" t="str">
            <v>Dagvatten</v>
          </cell>
          <cell r="B25">
            <v>6062</v>
          </cell>
        </row>
      </sheetData>
      <sheetData sheetId="1">
        <row r="10">
          <cell r="A10" t="str">
            <v>Reningsverk</v>
          </cell>
          <cell r="B10">
            <v>502.13</v>
          </cell>
        </row>
        <row r="11">
          <cell r="A11" t="str">
            <v>Industri</v>
          </cell>
          <cell r="B11">
            <v>0</v>
          </cell>
        </row>
        <row r="12">
          <cell r="A12" t="str">
            <v>Enskilda avlopp</v>
          </cell>
          <cell r="B12">
            <v>1205</v>
          </cell>
        </row>
        <row r="13">
          <cell r="A13" t="str">
            <v>Jordbruk</v>
          </cell>
          <cell r="B13">
            <v>10078</v>
          </cell>
        </row>
        <row r="14">
          <cell r="A14" t="str">
            <v>Skog</v>
          </cell>
          <cell r="B14">
            <v>172</v>
          </cell>
        </row>
        <row r="15">
          <cell r="A15" t="str">
            <v>Myr</v>
          </cell>
          <cell r="B15">
            <v>2</v>
          </cell>
        </row>
        <row r="16">
          <cell r="A16" t="str">
            <v>Öppen mark</v>
          </cell>
          <cell r="B16">
            <v>1440</v>
          </cell>
        </row>
        <row r="17">
          <cell r="A17" t="str">
            <v>Vatten</v>
          </cell>
          <cell r="B17">
            <v>11</v>
          </cell>
        </row>
        <row r="18">
          <cell r="A18" t="str">
            <v xml:space="preserve">Hygge </v>
          </cell>
          <cell r="B18">
            <v>4</v>
          </cell>
        </row>
        <row r="19">
          <cell r="A19" t="str">
            <v>Dagvatten</v>
          </cell>
          <cell r="B19">
            <v>675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vävebelastning kustvattnet"/>
      <sheetName val="Fosforbelastning kustvattnet"/>
    </sheetNames>
    <sheetDataSet>
      <sheetData sheetId="0">
        <row r="17">
          <cell r="B17" t="str">
            <v>Reningsverk</v>
          </cell>
          <cell r="C17">
            <v>33744.052000000003</v>
          </cell>
          <cell r="D17">
            <v>9.1992694399873218E-2</v>
          </cell>
        </row>
        <row r="18">
          <cell r="B18" t="str">
            <v>Industri</v>
          </cell>
          <cell r="C18">
            <v>0</v>
          </cell>
          <cell r="D18">
            <v>0</v>
          </cell>
        </row>
        <row r="19">
          <cell r="B19" t="str">
            <v>Enskilda avlopp</v>
          </cell>
          <cell r="C19">
            <v>6055.25</v>
          </cell>
          <cell r="D19">
            <v>1.6507761509045572E-2</v>
          </cell>
        </row>
        <row r="20">
          <cell r="B20" t="str">
            <v>Jordbruk</v>
          </cell>
          <cell r="C20">
            <v>78632.75</v>
          </cell>
          <cell r="D20">
            <v>0.21436781037948938</v>
          </cell>
        </row>
        <row r="21">
          <cell r="B21" t="str">
            <v>Skog</v>
          </cell>
          <cell r="C21">
            <v>111146.75</v>
          </cell>
          <cell r="D21">
            <v>0.30300714941670631</v>
          </cell>
        </row>
        <row r="22">
          <cell r="B22" t="str">
            <v>Myr</v>
          </cell>
          <cell r="C22">
            <v>630.75</v>
          </cell>
          <cell r="D22">
            <v>1.7195442916197504E-3</v>
          </cell>
        </row>
        <row r="23">
          <cell r="B23" t="str">
            <v>Öppen mark</v>
          </cell>
          <cell r="C23">
            <v>13867</v>
          </cell>
          <cell r="D23">
            <v>3.7804075611400839E-2</v>
          </cell>
        </row>
        <row r="24">
          <cell r="B24" t="str">
            <v>Vatten</v>
          </cell>
          <cell r="C24">
            <v>98881</v>
          </cell>
          <cell r="D24">
            <v>0.26956838541363859</v>
          </cell>
        </row>
        <row r="25">
          <cell r="B25" t="str">
            <v>Hygge</v>
          </cell>
          <cell r="C25">
            <v>16632.75</v>
          </cell>
          <cell r="D25">
            <v>4.5344035380798106E-2</v>
          </cell>
        </row>
        <row r="26">
          <cell r="B26" t="str">
            <v>Dagvatten</v>
          </cell>
          <cell r="C26">
            <v>7222</v>
          </cell>
          <cell r="D26">
            <v>1.96885435974282E-2</v>
          </cell>
        </row>
      </sheetData>
      <sheetData sheetId="1">
        <row r="17">
          <cell r="B17" t="str">
            <v>Reningsverk</v>
          </cell>
          <cell r="C17">
            <v>819.96100000000001</v>
          </cell>
          <cell r="D17">
            <v>4.8190589446546486E-2</v>
          </cell>
        </row>
        <row r="18">
          <cell r="B18" t="str">
            <v>Industri</v>
          </cell>
          <cell r="C18">
            <v>0</v>
          </cell>
          <cell r="D18">
            <v>0</v>
          </cell>
        </row>
        <row r="19">
          <cell r="B19" t="str">
            <v>Enskilda avlopp</v>
          </cell>
          <cell r="C19">
            <v>924</v>
          </cell>
          <cell r="D19">
            <v>5.4305149450533566E-2</v>
          </cell>
        </row>
        <row r="20">
          <cell r="B20" t="str">
            <v>Jordbruk</v>
          </cell>
          <cell r="C20">
            <v>11341.25</v>
          </cell>
          <cell r="D20">
            <v>0.66654575346954958</v>
          </cell>
        </row>
        <row r="21">
          <cell r="B21" t="str">
            <v>Skog</v>
          </cell>
          <cell r="C21">
            <v>1457.25</v>
          </cell>
          <cell r="D21">
            <v>8.564521540778143E-2</v>
          </cell>
        </row>
        <row r="22">
          <cell r="B22" t="str">
            <v>Myr</v>
          </cell>
          <cell r="C22">
            <v>4.25</v>
          </cell>
          <cell r="D22">
            <v>2.4978017874974852E-4</v>
          </cell>
        </row>
        <row r="23">
          <cell r="B23" t="str">
            <v>Öppen mark</v>
          </cell>
          <cell r="C23">
            <v>1162.5</v>
          </cell>
          <cell r="D23">
            <v>6.8322225363901812E-2</v>
          </cell>
        </row>
        <row r="24">
          <cell r="B24" t="str">
            <v>Vatten</v>
          </cell>
          <cell r="C24">
            <v>428</v>
          </cell>
          <cell r="D24">
            <v>2.5154333295268793E-2</v>
          </cell>
        </row>
        <row r="25">
          <cell r="B25" t="str">
            <v>Hygge</v>
          </cell>
          <cell r="C25">
            <v>95.75</v>
          </cell>
          <cell r="D25">
            <v>5.6274004977149234E-3</v>
          </cell>
        </row>
        <row r="26">
          <cell r="B26" t="str">
            <v>Dagvatten</v>
          </cell>
          <cell r="C26">
            <v>782</v>
          </cell>
          <cell r="D26">
            <v>4.595955288995373E-2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viss.lansstyrelsen.se/Waters.aspx?waterEUID=SE625702-151825" TargetMode="External"/><Relationship Id="rId3" Type="http://schemas.openxmlformats.org/officeDocument/2006/relationships/hyperlink" Target="https://viss.lansstyrelsen.se/Waters.aspx?waterEUID=SE625342-151175" TargetMode="External"/><Relationship Id="rId7" Type="http://schemas.openxmlformats.org/officeDocument/2006/relationships/hyperlink" Target="https://viss.lansstyrelsen.se/Waters.aspx?waterEUID=SE626442-151230" TargetMode="External"/><Relationship Id="rId2" Type="http://schemas.openxmlformats.org/officeDocument/2006/relationships/hyperlink" Target="https://viss.lansstyrelsen.se/Waters.aspx?waterEUID=SE626304-150774" TargetMode="External"/><Relationship Id="rId1" Type="http://schemas.openxmlformats.org/officeDocument/2006/relationships/hyperlink" Target="https://viss.lansstyrelsen.se/Waters.aspx?waterEUID=SE625676-150556" TargetMode="External"/><Relationship Id="rId6" Type="http://schemas.openxmlformats.org/officeDocument/2006/relationships/hyperlink" Target="https://viss.lansstyrelsen.se/Waters.aspx?waterEUID=SE624930-150523" TargetMode="External"/><Relationship Id="rId5" Type="http://schemas.openxmlformats.org/officeDocument/2006/relationships/hyperlink" Target="https://viss.lansstyrelsen.se/Waters.aspx?waterEUID=SE625376-150861" TargetMode="External"/><Relationship Id="rId10" Type="http://schemas.openxmlformats.org/officeDocument/2006/relationships/hyperlink" Target="https://viss.lansstyrelsen.se/Waters.aspx?waterEUID=SE561400-161201" TargetMode="External"/><Relationship Id="rId4" Type="http://schemas.openxmlformats.org/officeDocument/2006/relationships/hyperlink" Target="https://viss.lansstyrelsen.se/Waters.aspx?waterEUID=SE625452-151205" TargetMode="External"/><Relationship Id="rId9" Type="http://schemas.openxmlformats.org/officeDocument/2006/relationships/hyperlink" Target="https://viss.lansstyrelsen.se/Waters.aspx?waterEUID=SE625004-150044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viss.lansstyrelsen.se/Measures/EditMeasureType.aspx?measureTypeEUID=VISSMEASURETYPE000725" TargetMode="External"/><Relationship Id="rId13" Type="http://schemas.openxmlformats.org/officeDocument/2006/relationships/hyperlink" Target="http://viss.lansstyrelsen.se/Measures/EditMeasureType.aspx?measureTypeEUID=VISSMEASURETYPE000720" TargetMode="External"/><Relationship Id="rId3" Type="http://schemas.openxmlformats.org/officeDocument/2006/relationships/hyperlink" Target="http://viss.lansstyrelsen.se/Measures/EditMeasureType.aspx?measureTypeEUID=VISSMEASURETYPE000702" TargetMode="External"/><Relationship Id="rId7" Type="http://schemas.openxmlformats.org/officeDocument/2006/relationships/hyperlink" Target="http://viss.lansstyrelsen.se/Measures/EditMeasureType.aspx?measureTypeEUID=VISSMEASURETYPE000726" TargetMode="External"/><Relationship Id="rId12" Type="http://schemas.openxmlformats.org/officeDocument/2006/relationships/hyperlink" Target="http://viss.lansstyrelsen.se/Measures/EditMeasureType.aspx?measureTypeEUID=VISSMEASURETYPE000910" TargetMode="External"/><Relationship Id="rId2" Type="http://schemas.openxmlformats.org/officeDocument/2006/relationships/hyperlink" Target="http://viss.lansstyrelsen.se/Measures/EditMeasureType.aspx?measureTypeEUID=VISSMEASURETYPE000701" TargetMode="External"/><Relationship Id="rId1" Type="http://schemas.openxmlformats.org/officeDocument/2006/relationships/hyperlink" Target="http://viss.lansstyrelsen.se/Measures/EditMeasureType.aspx?measureTypeEUID=VISSMEASURETYPE000707" TargetMode="External"/><Relationship Id="rId6" Type="http://schemas.openxmlformats.org/officeDocument/2006/relationships/hyperlink" Target="http://viss.lansstyrelsen.se/Measures/EditMeasureType.aspx?measureTypeEUID=VISSMEASURETYPE000785" TargetMode="External"/><Relationship Id="rId11" Type="http://schemas.openxmlformats.org/officeDocument/2006/relationships/hyperlink" Target="http://viss.lansstyrelsen.se/Measures/EditMeasureType.aspx?measureTypeEUID=VISSMEASURETYPE000714" TargetMode="External"/><Relationship Id="rId5" Type="http://schemas.openxmlformats.org/officeDocument/2006/relationships/hyperlink" Target="http://viss.lansstyrelsen.se/Measures/EditMeasureType.aspx?measureTypeEUID=VISSMEASURETYPE000705" TargetMode="External"/><Relationship Id="rId15" Type="http://schemas.openxmlformats.org/officeDocument/2006/relationships/comments" Target="../comments2.xml"/><Relationship Id="rId10" Type="http://schemas.openxmlformats.org/officeDocument/2006/relationships/hyperlink" Target="http://viss.lansstyrelsen.se/Measures/EditMeasureType.aspx?measureTypeEUID=VISSMEASURETYPE000723" TargetMode="External"/><Relationship Id="rId4" Type="http://schemas.openxmlformats.org/officeDocument/2006/relationships/hyperlink" Target="http://viss.lansstyrelsen.se/Measures/EditMeasureType.aspx?measureTypeEUID=VISSMEASURETYPE000704" TargetMode="External"/><Relationship Id="rId9" Type="http://schemas.openxmlformats.org/officeDocument/2006/relationships/hyperlink" Target="http://viss.lansstyrelsen.se/Measures/EditMeasureType.aspx?measureTypeEUID=VISSMEASURETYPE000719" TargetMode="External"/><Relationship Id="rId1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101"/>
  <sheetViews>
    <sheetView tabSelected="1" topLeftCell="A58" workbookViewId="0">
      <selection activeCell="A65" sqref="A65"/>
    </sheetView>
  </sheetViews>
  <sheetFormatPr defaultRowHeight="15" x14ac:dyDescent="0.25"/>
  <cols>
    <col min="1" max="1" width="13.85546875" customWidth="1"/>
    <col min="2" max="2" width="13.5703125" bestFit="1" customWidth="1"/>
    <col min="3" max="3" width="8.85546875" customWidth="1"/>
    <col min="5" max="5" width="8.85546875" customWidth="1"/>
    <col min="7" max="7" width="8.85546875" customWidth="1"/>
    <col min="9" max="9" width="8.85546875" customWidth="1"/>
    <col min="11" max="15" width="8.85546875" customWidth="1"/>
    <col min="17" max="17" width="8.85546875" customWidth="1"/>
    <col min="19" max="21" width="8.85546875" customWidth="1"/>
    <col min="23" max="23" width="8.85546875" customWidth="1"/>
    <col min="25" max="25" width="8.85546875" customWidth="1"/>
    <col min="27" max="31" width="8.85546875" customWidth="1"/>
    <col min="33" max="36" width="8.85546875" customWidth="1"/>
  </cols>
  <sheetData>
    <row r="1" spans="1:36" ht="21" x14ac:dyDescent="0.35">
      <c r="A1" s="114" t="s">
        <v>183</v>
      </c>
    </row>
    <row r="2" spans="1:36" x14ac:dyDescent="0.25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36" x14ac:dyDescent="0.25">
      <c r="A3" s="1" t="s">
        <v>1</v>
      </c>
      <c r="B3" s="11"/>
      <c r="C3" s="11"/>
      <c r="D3" s="11"/>
      <c r="E3" s="11"/>
      <c r="F3" s="11"/>
      <c r="G3" s="11"/>
      <c r="H3" s="11"/>
      <c r="I3" s="11"/>
    </row>
    <row r="4" spans="1:36" ht="60" x14ac:dyDescent="0.25">
      <c r="A4" s="15" t="s">
        <v>40</v>
      </c>
      <c r="B4" s="15" t="s">
        <v>5</v>
      </c>
      <c r="C4" s="15" t="s">
        <v>62</v>
      </c>
      <c r="D4" s="15" t="s">
        <v>52</v>
      </c>
      <c r="E4" s="15" t="s">
        <v>8</v>
      </c>
      <c r="F4" s="15" t="s">
        <v>53</v>
      </c>
      <c r="G4" s="15" t="s">
        <v>10</v>
      </c>
      <c r="H4" s="15" t="s">
        <v>54</v>
      </c>
      <c r="I4" s="15" t="s">
        <v>12</v>
      </c>
      <c r="J4" s="15" t="s">
        <v>55</v>
      </c>
      <c r="K4" s="15" t="s">
        <v>14</v>
      </c>
      <c r="L4" s="15" t="s">
        <v>15</v>
      </c>
      <c r="M4" s="15" t="s">
        <v>16</v>
      </c>
      <c r="N4" s="15" t="s">
        <v>17</v>
      </c>
      <c r="O4" s="15" t="s">
        <v>18</v>
      </c>
      <c r="P4" s="15" t="s">
        <v>56</v>
      </c>
      <c r="Q4" s="15" t="s">
        <v>20</v>
      </c>
      <c r="R4" s="15" t="s">
        <v>57</v>
      </c>
      <c r="S4" s="15" t="s">
        <v>22</v>
      </c>
      <c r="T4" s="15" t="s">
        <v>23</v>
      </c>
      <c r="U4" s="15" t="s">
        <v>24</v>
      </c>
      <c r="V4" s="15" t="s">
        <v>58</v>
      </c>
      <c r="W4" s="15" t="s">
        <v>26</v>
      </c>
      <c r="X4" s="15" t="s">
        <v>59</v>
      </c>
      <c r="Y4" s="15" t="s">
        <v>28</v>
      </c>
      <c r="Z4" s="15" t="s">
        <v>60</v>
      </c>
      <c r="AA4" s="15" t="s">
        <v>30</v>
      </c>
      <c r="AB4" s="15" t="s">
        <v>31</v>
      </c>
      <c r="AC4" s="15" t="s">
        <v>32</v>
      </c>
      <c r="AD4" s="15" t="s">
        <v>33</v>
      </c>
      <c r="AE4" s="15" t="s">
        <v>34</v>
      </c>
      <c r="AF4" s="15" t="s">
        <v>61</v>
      </c>
      <c r="AG4" s="15" t="s">
        <v>36</v>
      </c>
      <c r="AH4" s="15" t="s">
        <v>37</v>
      </c>
      <c r="AI4" s="16" t="s">
        <v>38</v>
      </c>
      <c r="AJ4" s="16" t="s">
        <v>39</v>
      </c>
    </row>
    <row r="5" spans="1:36" x14ac:dyDescent="0.25">
      <c r="A5" s="2">
        <v>79000</v>
      </c>
      <c r="B5" s="3" t="s">
        <v>3</v>
      </c>
      <c r="C5" s="2">
        <v>394</v>
      </c>
      <c r="D5" s="21">
        <v>394</v>
      </c>
      <c r="E5" s="2">
        <v>0</v>
      </c>
      <c r="F5" s="21">
        <v>0</v>
      </c>
      <c r="G5" s="2">
        <v>3077</v>
      </c>
      <c r="H5" s="21">
        <v>2487</v>
      </c>
      <c r="I5" s="2">
        <v>51625</v>
      </c>
      <c r="J5" s="21">
        <v>41713</v>
      </c>
      <c r="K5" s="2">
        <v>17266</v>
      </c>
      <c r="L5" s="2">
        <v>14055</v>
      </c>
      <c r="M5" s="2">
        <v>34359</v>
      </c>
      <c r="N5" s="2">
        <v>27658</v>
      </c>
      <c r="O5" s="2">
        <v>30032</v>
      </c>
      <c r="P5" s="21">
        <v>30032</v>
      </c>
      <c r="Q5" s="2">
        <v>126</v>
      </c>
      <c r="R5" s="21">
        <v>126</v>
      </c>
      <c r="S5" s="4">
        <v>0</v>
      </c>
      <c r="T5" s="2">
        <v>0</v>
      </c>
      <c r="U5" s="2">
        <v>11803</v>
      </c>
      <c r="V5" s="21">
        <v>11803</v>
      </c>
      <c r="W5" s="2">
        <v>1283</v>
      </c>
      <c r="X5" s="21">
        <v>1283</v>
      </c>
      <c r="Y5" s="2">
        <v>6815</v>
      </c>
      <c r="Z5" s="21">
        <v>6815</v>
      </c>
      <c r="AA5" s="2">
        <v>1503</v>
      </c>
      <c r="AB5" s="2">
        <v>1503</v>
      </c>
      <c r="AC5" s="2">
        <v>5312</v>
      </c>
      <c r="AD5" s="2">
        <v>5312</v>
      </c>
      <c r="AE5" s="2">
        <v>1421</v>
      </c>
      <c r="AF5" s="21">
        <v>1421</v>
      </c>
      <c r="AG5" s="2">
        <v>1172</v>
      </c>
      <c r="AH5" s="2">
        <v>1172</v>
      </c>
      <c r="AI5" s="2">
        <v>313</v>
      </c>
      <c r="AJ5" s="2">
        <v>313</v>
      </c>
    </row>
    <row r="6" spans="1:36" ht="14.45" x14ac:dyDescent="0.3">
      <c r="A6" s="7">
        <v>79080</v>
      </c>
      <c r="B6" s="8" t="s">
        <v>4</v>
      </c>
      <c r="C6" s="7">
        <v>10227</v>
      </c>
      <c r="D6" s="21">
        <v>10227</v>
      </c>
      <c r="E6" s="7">
        <v>0</v>
      </c>
      <c r="F6" s="21">
        <v>0</v>
      </c>
      <c r="G6" s="7">
        <v>8707</v>
      </c>
      <c r="H6" s="21">
        <v>6986</v>
      </c>
      <c r="I6" s="7">
        <v>182312</v>
      </c>
      <c r="J6" s="21">
        <v>146381</v>
      </c>
      <c r="K6" s="7">
        <v>51232</v>
      </c>
      <c r="L6" s="7">
        <v>41398</v>
      </c>
      <c r="M6" s="7">
        <v>131080</v>
      </c>
      <c r="N6" s="7">
        <v>104983</v>
      </c>
      <c r="O6" s="7">
        <v>21314</v>
      </c>
      <c r="P6" s="21">
        <v>21314</v>
      </c>
      <c r="Q6" s="7">
        <v>0</v>
      </c>
      <c r="R6" s="21">
        <v>0</v>
      </c>
      <c r="S6" s="9">
        <v>0</v>
      </c>
      <c r="T6" s="7">
        <v>0</v>
      </c>
      <c r="U6" s="7">
        <v>22813</v>
      </c>
      <c r="V6" s="21">
        <v>22813</v>
      </c>
      <c r="W6" s="7">
        <v>1755</v>
      </c>
      <c r="X6" s="21">
        <v>1755</v>
      </c>
      <c r="Y6" s="7">
        <v>4006</v>
      </c>
      <c r="Z6" s="21">
        <v>4006</v>
      </c>
      <c r="AA6" s="7">
        <v>815</v>
      </c>
      <c r="AB6" s="7">
        <v>815</v>
      </c>
      <c r="AC6" s="7">
        <v>3191</v>
      </c>
      <c r="AD6" s="7">
        <v>3191</v>
      </c>
      <c r="AE6" s="7">
        <v>3347</v>
      </c>
      <c r="AF6" s="21">
        <v>3347</v>
      </c>
      <c r="AG6" s="7">
        <v>3666</v>
      </c>
      <c r="AH6" s="7">
        <v>3666</v>
      </c>
      <c r="AI6" s="7">
        <v>232</v>
      </c>
      <c r="AJ6" s="7">
        <v>232</v>
      </c>
    </row>
    <row r="7" spans="1:36" ht="14.45" x14ac:dyDescent="0.3">
      <c r="D7" s="17">
        <f>SUM(D5:D6)</f>
        <v>10621</v>
      </c>
      <c r="F7" s="17">
        <f>SUM(F5:F6)</f>
        <v>0</v>
      </c>
      <c r="H7" s="17">
        <f>SUM(H5:H6)</f>
        <v>9473</v>
      </c>
      <c r="J7" s="17">
        <f>SUM(J5:J6)</f>
        <v>188094</v>
      </c>
      <c r="P7" s="17">
        <f>SUM(P5:P6)</f>
        <v>51346</v>
      </c>
      <c r="R7" s="17">
        <f>SUM(R5:R6)</f>
        <v>126</v>
      </c>
      <c r="V7" s="17">
        <f>SUM(V5:V6)</f>
        <v>34616</v>
      </c>
      <c r="X7" s="17">
        <f>SUM(X5:X6)</f>
        <v>3038</v>
      </c>
      <c r="Z7" s="17">
        <f>SUM(Z5:Z6)</f>
        <v>10821</v>
      </c>
      <c r="AF7" s="17">
        <f>SUM(AF5:AF6)</f>
        <v>4768</v>
      </c>
    </row>
    <row r="8" spans="1:36" ht="14.45" x14ac:dyDescent="0.3">
      <c r="A8" s="23" t="s">
        <v>51</v>
      </c>
      <c r="B8" s="25">
        <f>SUM(B12:B21)</f>
        <v>312903</v>
      </c>
    </row>
    <row r="10" spans="1:36" x14ac:dyDescent="0.25">
      <c r="A10" s="26" t="s">
        <v>65</v>
      </c>
      <c r="B10" s="27"/>
    </row>
    <row r="11" spans="1:36" x14ac:dyDescent="0.25">
      <c r="A11" s="26" t="s">
        <v>64</v>
      </c>
      <c r="B11" s="27"/>
    </row>
    <row r="12" spans="1:36" ht="14.45" x14ac:dyDescent="0.3">
      <c r="A12" s="20" t="s">
        <v>41</v>
      </c>
      <c r="B12" s="22">
        <f>(D7)</f>
        <v>10621</v>
      </c>
    </row>
    <row r="13" spans="1:36" ht="14.45" x14ac:dyDescent="0.3">
      <c r="A13" s="20" t="s">
        <v>42</v>
      </c>
      <c r="B13" s="17">
        <v>0</v>
      </c>
    </row>
    <row r="14" spans="1:36" ht="14.45" x14ac:dyDescent="0.3">
      <c r="A14" s="20" t="s">
        <v>43</v>
      </c>
      <c r="B14" s="17">
        <f>(H7)</f>
        <v>9473</v>
      </c>
      <c r="C14">
        <v>10621</v>
      </c>
    </row>
    <row r="15" spans="1:36" ht="14.45" x14ac:dyDescent="0.3">
      <c r="A15" s="20" t="s">
        <v>44</v>
      </c>
      <c r="B15" s="17">
        <f>(J7)</f>
        <v>188094</v>
      </c>
      <c r="D15" s="24"/>
    </row>
    <row r="16" spans="1:36" ht="14.45" x14ac:dyDescent="0.3">
      <c r="A16" s="20" t="s">
        <v>45</v>
      </c>
      <c r="B16" s="17">
        <f>(P7)</f>
        <v>51346</v>
      </c>
      <c r="C16">
        <v>9473</v>
      </c>
    </row>
    <row r="17" spans="1:4" ht="14.45" x14ac:dyDescent="0.3">
      <c r="A17" s="20" t="s">
        <v>46</v>
      </c>
      <c r="B17" s="17">
        <v>126</v>
      </c>
      <c r="C17">
        <v>188094</v>
      </c>
    </row>
    <row r="18" spans="1:4" x14ac:dyDescent="0.25">
      <c r="A18" s="20" t="s">
        <v>47</v>
      </c>
      <c r="B18" s="17">
        <v>34616</v>
      </c>
      <c r="C18">
        <v>51346</v>
      </c>
    </row>
    <row r="19" spans="1:4" ht="14.45" x14ac:dyDescent="0.3">
      <c r="A19" s="20" t="s">
        <v>48</v>
      </c>
      <c r="B19" s="17">
        <v>3038</v>
      </c>
      <c r="C19">
        <v>126</v>
      </c>
      <c r="D19" s="24"/>
    </row>
    <row r="20" spans="1:4" ht="14.45" x14ac:dyDescent="0.3">
      <c r="A20" s="20" t="s">
        <v>49</v>
      </c>
      <c r="B20" s="17">
        <f>(Z7)</f>
        <v>10821</v>
      </c>
      <c r="C20">
        <v>34616</v>
      </c>
    </row>
    <row r="21" spans="1:4" ht="14.45" x14ac:dyDescent="0.3">
      <c r="A21" s="20" t="s">
        <v>50</v>
      </c>
      <c r="B21" s="17">
        <f>(AF7)</f>
        <v>4768</v>
      </c>
      <c r="C21">
        <v>3038</v>
      </c>
      <c r="D21" s="24"/>
    </row>
    <row r="22" spans="1:4" ht="14.45" x14ac:dyDescent="0.3">
      <c r="C22">
        <v>10821</v>
      </c>
    </row>
    <row r="23" spans="1:4" ht="14.45" x14ac:dyDescent="0.3">
      <c r="C23">
        <v>4768</v>
      </c>
    </row>
    <row r="32" spans="1:4" ht="15.75" x14ac:dyDescent="0.25">
      <c r="A32" s="112" t="s">
        <v>153</v>
      </c>
      <c r="B32" t="s">
        <v>0</v>
      </c>
    </row>
    <row r="33" spans="1:38" x14ac:dyDescent="0.25">
      <c r="B33" t="s">
        <v>1</v>
      </c>
      <c r="W33" t="s">
        <v>47</v>
      </c>
      <c r="Y33" t="s">
        <v>158</v>
      </c>
      <c r="Z33" t="s">
        <v>158</v>
      </c>
    </row>
    <row r="35" spans="1:38" ht="22.5" customHeight="1" x14ac:dyDescent="0.25">
      <c r="B35" s="100" t="s">
        <v>154</v>
      </c>
      <c r="C35" s="101" t="s">
        <v>155</v>
      </c>
      <c r="D35" s="101" t="s">
        <v>5</v>
      </c>
      <c r="E35" s="101" t="s">
        <v>62</v>
      </c>
      <c r="F35" s="101" t="s">
        <v>52</v>
      </c>
      <c r="G35" s="101" t="s">
        <v>159</v>
      </c>
      <c r="H35" s="101" t="s">
        <v>53</v>
      </c>
      <c r="I35" s="101" t="s">
        <v>160</v>
      </c>
      <c r="J35" s="101" t="s">
        <v>54</v>
      </c>
      <c r="K35" s="101" t="s">
        <v>161</v>
      </c>
      <c r="L35" s="101" t="s">
        <v>55</v>
      </c>
      <c r="M35" s="101" t="s">
        <v>162</v>
      </c>
      <c r="N35" s="101" t="s">
        <v>163</v>
      </c>
      <c r="O35" s="101" t="s">
        <v>164</v>
      </c>
      <c r="P35" s="101" t="s">
        <v>165</v>
      </c>
      <c r="Q35" s="101" t="s">
        <v>166</v>
      </c>
      <c r="R35" s="101" t="s">
        <v>56</v>
      </c>
      <c r="S35" s="101" t="s">
        <v>167</v>
      </c>
      <c r="T35" s="101" t="s">
        <v>57</v>
      </c>
      <c r="U35" s="101" t="s">
        <v>168</v>
      </c>
      <c r="V35" s="101" t="s">
        <v>169</v>
      </c>
      <c r="W35" s="101" t="s">
        <v>170</v>
      </c>
      <c r="X35" s="101" t="s">
        <v>58</v>
      </c>
      <c r="Y35" s="101" t="s">
        <v>171</v>
      </c>
      <c r="Z35" s="101" t="s">
        <v>59</v>
      </c>
      <c r="AA35" s="101" t="s">
        <v>172</v>
      </c>
      <c r="AB35" s="101" t="s">
        <v>60</v>
      </c>
      <c r="AC35" s="101" t="s">
        <v>173</v>
      </c>
      <c r="AD35" s="101" t="s">
        <v>174</v>
      </c>
      <c r="AE35" s="101" t="s">
        <v>175</v>
      </c>
      <c r="AF35" s="101" t="s">
        <v>176</v>
      </c>
      <c r="AG35" s="101" t="s">
        <v>177</v>
      </c>
      <c r="AH35" s="101" t="s">
        <v>61</v>
      </c>
      <c r="AI35" s="101" t="s">
        <v>178</v>
      </c>
      <c r="AJ35" s="101" t="s">
        <v>179</v>
      </c>
      <c r="AK35" s="101" t="s">
        <v>180</v>
      </c>
      <c r="AL35" s="101" t="s">
        <v>181</v>
      </c>
    </row>
    <row r="36" spans="1:38" s="102" customFormat="1" ht="14.45" x14ac:dyDescent="0.3">
      <c r="B36" s="22">
        <f>F36+H36+J36+L36+R36+T36+X36+Z36+AB36+AH36</f>
        <v>556645</v>
      </c>
      <c r="C36" s="7">
        <v>119000</v>
      </c>
      <c r="D36" s="8" t="s">
        <v>4</v>
      </c>
      <c r="E36" s="7">
        <v>21360</v>
      </c>
      <c r="F36" s="7">
        <v>21360</v>
      </c>
      <c r="G36" s="7">
        <v>0</v>
      </c>
      <c r="H36" s="7">
        <v>0</v>
      </c>
      <c r="I36" s="7">
        <v>9516</v>
      </c>
      <c r="J36" s="7">
        <v>7708</v>
      </c>
      <c r="K36" s="7">
        <v>612791</v>
      </c>
      <c r="L36" s="7">
        <v>496361</v>
      </c>
      <c r="M36" s="7">
        <v>247127</v>
      </c>
      <c r="N36" s="7">
        <v>201408</v>
      </c>
      <c r="O36" s="7">
        <v>365664</v>
      </c>
      <c r="P36" s="7">
        <v>294953</v>
      </c>
      <c r="Q36" s="7">
        <v>9657</v>
      </c>
      <c r="R36" s="7">
        <v>9657</v>
      </c>
      <c r="S36" s="7">
        <v>245</v>
      </c>
      <c r="T36" s="7">
        <v>245</v>
      </c>
      <c r="U36" s="9">
        <v>0</v>
      </c>
      <c r="V36" s="7">
        <v>0</v>
      </c>
      <c r="W36" s="7">
        <v>12952</v>
      </c>
      <c r="X36" s="7">
        <v>12952</v>
      </c>
      <c r="Y36" s="7">
        <v>1772</v>
      </c>
      <c r="Z36" s="7">
        <v>1772</v>
      </c>
      <c r="AA36" s="7">
        <v>528</v>
      </c>
      <c r="AB36" s="7">
        <v>528</v>
      </c>
      <c r="AC36" s="7">
        <v>127</v>
      </c>
      <c r="AD36" s="7">
        <v>127</v>
      </c>
      <c r="AE36" s="7">
        <v>401</v>
      </c>
      <c r="AF36" s="7">
        <v>401</v>
      </c>
      <c r="AG36" s="7">
        <v>6062</v>
      </c>
      <c r="AH36" s="7">
        <v>6062</v>
      </c>
      <c r="AI36" s="7">
        <v>1246</v>
      </c>
      <c r="AJ36" s="7">
        <v>1246</v>
      </c>
      <c r="AK36" s="7">
        <v>4864</v>
      </c>
      <c r="AL36" s="7">
        <v>4864</v>
      </c>
    </row>
    <row r="37" spans="1:38" s="102" customFormat="1" ht="14.45" x14ac:dyDescent="0.3">
      <c r="B37" s="22">
        <f t="shared" ref="B37:B42" si="0">F37+H37+J37+L37+R37+T37+X37+Z37+AB37+AH37</f>
        <v>0</v>
      </c>
      <c r="D37" s="7"/>
      <c r="E37" s="8"/>
      <c r="F37" s="103"/>
      <c r="G37" s="7"/>
      <c r="H37" s="104"/>
      <c r="I37" s="7"/>
      <c r="J37" s="104"/>
      <c r="K37" s="7"/>
      <c r="L37" s="104"/>
      <c r="M37" s="7"/>
      <c r="N37" s="7"/>
      <c r="O37" s="7"/>
      <c r="P37" s="7"/>
      <c r="Q37" s="7"/>
      <c r="R37" s="104"/>
      <c r="S37" s="7"/>
      <c r="T37" s="104"/>
      <c r="U37" s="7"/>
      <c r="V37" s="105"/>
      <c r="W37" s="7"/>
      <c r="X37" s="104"/>
      <c r="Y37" s="7"/>
      <c r="Z37" s="104"/>
      <c r="AA37" s="7"/>
      <c r="AB37" s="104"/>
      <c r="AC37" s="7"/>
      <c r="AD37" s="7"/>
      <c r="AE37" s="7"/>
      <c r="AF37" s="7"/>
      <c r="AG37" s="7"/>
      <c r="AH37" s="104"/>
      <c r="AI37" s="7"/>
      <c r="AJ37" s="7"/>
      <c r="AK37" s="7"/>
      <c r="AL37" s="7"/>
    </row>
    <row r="38" spans="1:38" s="102" customFormat="1" ht="14.45" x14ac:dyDescent="0.3">
      <c r="B38" s="22">
        <f t="shared" si="0"/>
        <v>0</v>
      </c>
      <c r="D38" s="7"/>
      <c r="E38" s="8"/>
      <c r="F38" s="103"/>
      <c r="G38" s="7"/>
      <c r="H38" s="104"/>
      <c r="I38" s="7"/>
      <c r="J38" s="104"/>
      <c r="K38" s="7"/>
      <c r="L38" s="104"/>
      <c r="M38" s="7"/>
      <c r="N38" s="7"/>
      <c r="O38" s="7"/>
      <c r="P38" s="7"/>
      <c r="Q38" s="7"/>
      <c r="R38" s="104"/>
      <c r="S38" s="7"/>
      <c r="T38" s="104"/>
      <c r="U38" s="7"/>
      <c r="V38" s="105"/>
      <c r="W38" s="7"/>
      <c r="X38" s="104"/>
      <c r="Y38" s="7"/>
      <c r="Z38" s="104"/>
      <c r="AA38" s="7"/>
      <c r="AB38" s="104"/>
      <c r="AC38" s="7"/>
      <c r="AD38" s="7"/>
      <c r="AE38" s="7"/>
      <c r="AF38" s="7"/>
      <c r="AG38" s="7"/>
      <c r="AH38" s="104"/>
      <c r="AI38" s="7"/>
      <c r="AJ38" s="7"/>
      <c r="AK38" s="7"/>
      <c r="AL38" s="7"/>
    </row>
    <row r="39" spans="1:38" s="106" customFormat="1" ht="14.45" x14ac:dyDescent="0.3">
      <c r="B39" s="22">
        <f t="shared" si="0"/>
        <v>0</v>
      </c>
      <c r="D39" s="107"/>
      <c r="E39" s="108"/>
      <c r="F39" s="103"/>
      <c r="G39" s="107"/>
      <c r="H39" s="103"/>
      <c r="I39" s="107"/>
      <c r="J39" s="103"/>
      <c r="K39" s="107"/>
      <c r="L39" s="103"/>
      <c r="M39" s="107"/>
      <c r="N39" s="107"/>
      <c r="O39" s="107"/>
      <c r="P39" s="107"/>
      <c r="Q39" s="107"/>
      <c r="R39" s="103"/>
      <c r="S39" s="107"/>
      <c r="T39" s="103"/>
      <c r="U39" s="107"/>
      <c r="V39" s="109"/>
      <c r="W39" s="107"/>
      <c r="X39" s="103"/>
      <c r="Y39" s="107"/>
      <c r="Z39" s="103"/>
      <c r="AA39" s="107"/>
      <c r="AB39" s="103"/>
      <c r="AC39" s="107"/>
      <c r="AD39" s="107"/>
      <c r="AE39" s="107"/>
      <c r="AF39" s="107"/>
      <c r="AG39" s="107"/>
      <c r="AH39" s="103"/>
      <c r="AI39" s="107"/>
      <c r="AJ39" s="107"/>
      <c r="AK39" s="107"/>
      <c r="AL39" s="107"/>
    </row>
    <row r="40" spans="1:38" s="102" customFormat="1" ht="14.45" x14ac:dyDescent="0.3">
      <c r="B40" s="22">
        <f t="shared" si="0"/>
        <v>0</v>
      </c>
      <c r="D40" s="7"/>
      <c r="E40" s="8"/>
      <c r="F40" s="103"/>
      <c r="G40" s="7"/>
      <c r="H40" s="104"/>
      <c r="I40" s="7"/>
      <c r="J40" s="104"/>
      <c r="K40" s="7"/>
      <c r="L40" s="104"/>
      <c r="M40" s="7"/>
      <c r="N40" s="7"/>
      <c r="O40" s="7"/>
      <c r="P40" s="7"/>
      <c r="Q40" s="7"/>
      <c r="R40" s="104"/>
      <c r="S40" s="7"/>
      <c r="T40" s="104"/>
      <c r="U40" s="7"/>
      <c r="V40" s="105"/>
      <c r="W40" s="7"/>
      <c r="X40" s="104"/>
      <c r="Y40" s="7"/>
      <c r="Z40" s="104"/>
      <c r="AA40" s="7"/>
      <c r="AB40" s="104"/>
      <c r="AC40" s="7"/>
      <c r="AD40" s="7"/>
      <c r="AE40" s="7"/>
      <c r="AF40" s="7"/>
      <c r="AG40" s="7"/>
      <c r="AH40" s="104"/>
      <c r="AI40" s="7"/>
      <c r="AJ40" s="7"/>
      <c r="AK40" s="7"/>
      <c r="AL40" s="7"/>
    </row>
    <row r="41" spans="1:38" s="102" customFormat="1" ht="14.45" x14ac:dyDescent="0.3">
      <c r="B41" s="22">
        <f t="shared" si="0"/>
        <v>0</v>
      </c>
      <c r="D41" s="7"/>
      <c r="E41" s="8"/>
      <c r="F41" s="103"/>
      <c r="G41" s="7"/>
      <c r="H41" s="104"/>
      <c r="I41" s="7"/>
      <c r="J41" s="104"/>
      <c r="K41" s="7"/>
      <c r="L41" s="104"/>
      <c r="M41" s="7"/>
      <c r="N41" s="7"/>
      <c r="O41" s="7"/>
      <c r="P41" s="7"/>
      <c r="Q41" s="7"/>
      <c r="R41" s="104"/>
      <c r="S41" s="7"/>
      <c r="T41" s="104"/>
      <c r="U41" s="7"/>
      <c r="V41" s="105"/>
      <c r="W41" s="7"/>
      <c r="X41" s="104"/>
      <c r="Y41" s="7"/>
      <c r="Z41" s="104"/>
      <c r="AA41" s="7"/>
      <c r="AB41" s="104"/>
      <c r="AC41" s="7"/>
      <c r="AD41" s="7"/>
      <c r="AE41" s="7"/>
      <c r="AF41" s="7"/>
      <c r="AG41" s="7"/>
      <c r="AH41" s="104"/>
      <c r="AI41" s="7"/>
      <c r="AJ41" s="7"/>
      <c r="AK41" s="7"/>
      <c r="AL41" s="7"/>
    </row>
    <row r="42" spans="1:38" s="102" customFormat="1" ht="14.45" x14ac:dyDescent="0.3">
      <c r="B42" s="22">
        <f t="shared" si="0"/>
        <v>0</v>
      </c>
      <c r="D42" s="7"/>
      <c r="E42" s="8"/>
      <c r="F42" s="103"/>
      <c r="G42" s="7"/>
      <c r="H42" s="104"/>
      <c r="I42" s="7"/>
      <c r="J42" s="104"/>
      <c r="K42" s="7"/>
      <c r="L42" s="104"/>
      <c r="M42" s="7"/>
      <c r="N42" s="7"/>
      <c r="O42" s="7"/>
      <c r="P42" s="7"/>
      <c r="Q42" s="7"/>
      <c r="R42" s="104"/>
      <c r="S42" s="7"/>
      <c r="T42" s="104"/>
      <c r="U42" s="7"/>
      <c r="V42" s="105"/>
      <c r="W42" s="7"/>
      <c r="X42" s="104"/>
      <c r="Y42" s="7"/>
      <c r="Z42" s="104"/>
      <c r="AA42" s="7"/>
      <c r="AB42" s="104"/>
      <c r="AC42" s="7"/>
      <c r="AD42" s="7"/>
      <c r="AE42" s="7"/>
      <c r="AF42" s="7"/>
      <c r="AG42" s="7"/>
      <c r="AH42" s="104"/>
      <c r="AI42" s="7"/>
      <c r="AJ42" s="7"/>
      <c r="AK42" s="7"/>
      <c r="AL42" s="7"/>
    </row>
    <row r="43" spans="1:38" ht="14.45" x14ac:dyDescent="0.3">
      <c r="A43" s="110" t="s">
        <v>156</v>
      </c>
      <c r="B43" s="111">
        <f>SUM(B36:B42)</f>
        <v>556645</v>
      </c>
      <c r="F43" s="111">
        <f>SUM(F36:F42)</f>
        <v>21360</v>
      </c>
      <c r="H43" s="111">
        <f>SUM(H36:H42)</f>
        <v>0</v>
      </c>
      <c r="J43" s="111">
        <f>SUM(J36:J42)</f>
        <v>7708</v>
      </c>
      <c r="L43" s="111">
        <f>SUM(L36:L42)</f>
        <v>496361</v>
      </c>
      <c r="R43" s="111">
        <f>SUM(R36:R42)</f>
        <v>9657</v>
      </c>
      <c r="T43" s="111">
        <f>SUM(T36:T42)</f>
        <v>245</v>
      </c>
      <c r="X43" s="111">
        <f>SUM(X36:X42)</f>
        <v>12952</v>
      </c>
      <c r="Z43" s="111">
        <f>SUM(Z36:Z42)</f>
        <v>1772</v>
      </c>
      <c r="AB43" s="111">
        <f>SUM(AB36:AB42)</f>
        <v>528</v>
      </c>
      <c r="AH43" s="111">
        <f>SUM(AH36:AH42)</f>
        <v>6062</v>
      </c>
    </row>
    <row r="45" spans="1:38" x14ac:dyDescent="0.25">
      <c r="A45" s="110" t="s">
        <v>182</v>
      </c>
    </row>
    <row r="47" spans="1:38" ht="14.45" x14ac:dyDescent="0.3">
      <c r="A47" s="110" t="s">
        <v>41</v>
      </c>
      <c r="B47" s="17">
        <f>F43</f>
        <v>21360</v>
      </c>
    </row>
    <row r="48" spans="1:38" ht="14.45" x14ac:dyDescent="0.3">
      <c r="A48" s="110" t="s">
        <v>42</v>
      </c>
      <c r="B48" s="17">
        <f>H43</f>
        <v>0</v>
      </c>
    </row>
    <row r="49" spans="1:2" ht="14.45" x14ac:dyDescent="0.3">
      <c r="A49" s="110" t="s">
        <v>43</v>
      </c>
      <c r="B49" s="17">
        <f>J43</f>
        <v>7708</v>
      </c>
    </row>
    <row r="50" spans="1:2" ht="14.45" x14ac:dyDescent="0.3">
      <c r="A50" s="110" t="s">
        <v>44</v>
      </c>
      <c r="B50" s="17">
        <f>L43</f>
        <v>496361</v>
      </c>
    </row>
    <row r="51" spans="1:2" ht="14.45" x14ac:dyDescent="0.3">
      <c r="A51" s="110" t="s">
        <v>45</v>
      </c>
      <c r="B51" s="17">
        <f>R43</f>
        <v>9657</v>
      </c>
    </row>
    <row r="52" spans="1:2" ht="14.45" x14ac:dyDescent="0.3">
      <c r="A52" s="110" t="s">
        <v>46</v>
      </c>
      <c r="B52" s="17">
        <f>T43</f>
        <v>245</v>
      </c>
    </row>
    <row r="53" spans="1:2" x14ac:dyDescent="0.25">
      <c r="A53" s="110" t="s">
        <v>47</v>
      </c>
      <c r="B53" s="17">
        <f>X43</f>
        <v>12952</v>
      </c>
    </row>
    <row r="54" spans="1:2" ht="14.45" x14ac:dyDescent="0.3">
      <c r="A54" s="110" t="s">
        <v>48</v>
      </c>
      <c r="B54" s="17">
        <f>Z43</f>
        <v>1772</v>
      </c>
    </row>
    <row r="55" spans="1:2" ht="14.45" x14ac:dyDescent="0.3">
      <c r="A55" s="110" t="s">
        <v>49</v>
      </c>
      <c r="B55" s="17">
        <f>AB43</f>
        <v>528</v>
      </c>
    </row>
    <row r="56" spans="1:2" ht="14.45" x14ac:dyDescent="0.3">
      <c r="A56" s="110" t="s">
        <v>50</v>
      </c>
      <c r="B56" s="17">
        <f>AH43</f>
        <v>6062</v>
      </c>
    </row>
    <row r="65" spans="1:13" x14ac:dyDescent="0.25">
      <c r="A65" s="116" t="s">
        <v>198</v>
      </c>
    </row>
    <row r="66" spans="1:13" s="117" customFormat="1" x14ac:dyDescent="0.25">
      <c r="A66" s="117" t="s">
        <v>154</v>
      </c>
      <c r="B66" s="117" t="s">
        <v>155</v>
      </c>
      <c r="C66" s="117" t="s">
        <v>5</v>
      </c>
      <c r="D66" s="117" t="s">
        <v>52</v>
      </c>
      <c r="E66" s="117" t="s">
        <v>53</v>
      </c>
      <c r="F66" s="117" t="s">
        <v>54</v>
      </c>
      <c r="G66" s="117" t="s">
        <v>55</v>
      </c>
      <c r="H66" s="117" t="s">
        <v>56</v>
      </c>
      <c r="I66" s="117" t="s">
        <v>57</v>
      </c>
      <c r="J66" s="117" t="s">
        <v>58</v>
      </c>
      <c r="K66" s="117" t="s">
        <v>59</v>
      </c>
      <c r="L66" s="117" t="s">
        <v>60</v>
      </c>
      <c r="M66" s="117" t="s">
        <v>61</v>
      </c>
    </row>
    <row r="67" spans="1:13" s="117" customFormat="1" x14ac:dyDescent="0.25">
      <c r="A67" s="118">
        <f>SUM(D67+E67+F67+G67+H67+I67+J67+K67+L67+M67)</f>
        <v>32524</v>
      </c>
      <c r="B67" s="117">
        <v>69000</v>
      </c>
      <c r="C67" s="119" t="s">
        <v>185</v>
      </c>
      <c r="D67" s="118">
        <v>0</v>
      </c>
      <c r="E67" s="117">
        <v>0</v>
      </c>
      <c r="F67" s="117">
        <v>681</v>
      </c>
      <c r="G67" s="117">
        <v>6219</v>
      </c>
      <c r="H67" s="117">
        <v>11030</v>
      </c>
      <c r="I67" s="117">
        <v>167</v>
      </c>
      <c r="J67" s="117">
        <v>1648</v>
      </c>
      <c r="K67" s="117">
        <v>11166</v>
      </c>
      <c r="L67" s="117">
        <v>1613</v>
      </c>
      <c r="M67" s="117">
        <v>0</v>
      </c>
    </row>
    <row r="68" spans="1:13" s="117" customFormat="1" x14ac:dyDescent="0.25">
      <c r="A68" s="118">
        <f t="shared" ref="A68:A73" si="1">SUM(D68+E68+F68+G68+H68+I68+J68+K68+L68+M68)</f>
        <v>25513</v>
      </c>
      <c r="B68" s="117">
        <v>69070</v>
      </c>
      <c r="C68" s="119" t="s">
        <v>186</v>
      </c>
      <c r="D68" s="118">
        <v>3274</v>
      </c>
      <c r="E68" s="117">
        <v>0</v>
      </c>
      <c r="F68" s="117">
        <v>710</v>
      </c>
      <c r="G68" s="117">
        <v>8543</v>
      </c>
      <c r="H68" s="117">
        <v>8725</v>
      </c>
      <c r="I68" s="117">
        <v>0</v>
      </c>
      <c r="J68" s="117">
        <v>1473</v>
      </c>
      <c r="K68" s="117">
        <v>2072</v>
      </c>
      <c r="L68" s="117">
        <v>487</v>
      </c>
      <c r="M68" s="117">
        <v>229</v>
      </c>
    </row>
    <row r="69" spans="1:13" s="117" customFormat="1" x14ac:dyDescent="0.25">
      <c r="A69" s="118">
        <f t="shared" si="1"/>
        <v>67880.292000000001</v>
      </c>
      <c r="B69" s="117">
        <v>70000</v>
      </c>
      <c r="C69" s="119" t="s">
        <v>187</v>
      </c>
      <c r="D69" s="118">
        <v>17296.292000000001</v>
      </c>
      <c r="E69" s="117">
        <v>0</v>
      </c>
      <c r="F69" s="117">
        <v>634</v>
      </c>
      <c r="G69" s="117">
        <v>10403</v>
      </c>
      <c r="H69" s="117">
        <v>14999</v>
      </c>
      <c r="I69" s="117">
        <v>36</v>
      </c>
      <c r="J69" s="117">
        <v>2069</v>
      </c>
      <c r="K69" s="117">
        <v>19082</v>
      </c>
      <c r="L69" s="117">
        <v>2488</v>
      </c>
      <c r="M69" s="117">
        <v>873</v>
      </c>
    </row>
    <row r="70" spans="1:13" s="117" customFormat="1" x14ac:dyDescent="0.25">
      <c r="A70" s="118">
        <f t="shared" si="1"/>
        <v>127131</v>
      </c>
      <c r="B70" s="117">
        <v>70071</v>
      </c>
      <c r="C70" s="119" t="s">
        <v>188</v>
      </c>
      <c r="D70" s="118">
        <v>5819</v>
      </c>
      <c r="E70" s="117">
        <v>0</v>
      </c>
      <c r="F70" s="117">
        <v>2769</v>
      </c>
      <c r="G70" s="117">
        <v>35043</v>
      </c>
      <c r="H70" s="117">
        <v>37558</v>
      </c>
      <c r="I70" s="117">
        <v>491</v>
      </c>
      <c r="J70" s="117">
        <v>5621</v>
      </c>
      <c r="K70" s="117">
        <v>29490</v>
      </c>
      <c r="L70" s="117">
        <v>5066</v>
      </c>
      <c r="M70" s="117">
        <v>5274</v>
      </c>
    </row>
    <row r="71" spans="1:13" s="117" customFormat="1" x14ac:dyDescent="0.25">
      <c r="A71" s="118">
        <f t="shared" si="1"/>
        <v>125405.76000000001</v>
      </c>
      <c r="B71" s="117">
        <v>71000</v>
      </c>
      <c r="C71" s="119" t="s">
        <v>189</v>
      </c>
      <c r="D71" s="118">
        <v>7354.76</v>
      </c>
      <c r="E71" s="117">
        <v>0</v>
      </c>
      <c r="F71" s="117">
        <v>1637</v>
      </c>
      <c r="G71" s="117">
        <v>21575</v>
      </c>
      <c r="H71" s="117">
        <v>39301</v>
      </c>
      <c r="I71" s="117">
        <v>51</v>
      </c>
      <c r="J71" s="117">
        <v>4067</v>
      </c>
      <c r="K71" s="117">
        <v>43828</v>
      </c>
      <c r="L71" s="117">
        <v>6759</v>
      </c>
      <c r="M71" s="117">
        <v>833</v>
      </c>
    </row>
    <row r="72" spans="1:13" s="117" customFormat="1" x14ac:dyDescent="0.25">
      <c r="A72" s="118">
        <f t="shared" si="1"/>
        <v>6783</v>
      </c>
      <c r="B72" s="117">
        <v>71072</v>
      </c>
      <c r="C72" s="119" t="s">
        <v>190</v>
      </c>
      <c r="D72" s="118">
        <v>0</v>
      </c>
      <c r="E72" s="117">
        <v>0</v>
      </c>
      <c r="F72" s="117">
        <v>103</v>
      </c>
      <c r="G72" s="117">
        <v>749</v>
      </c>
      <c r="H72" s="117">
        <v>4025</v>
      </c>
      <c r="I72" s="117">
        <v>0</v>
      </c>
      <c r="J72" s="117">
        <v>205</v>
      </c>
      <c r="K72" s="117">
        <v>984</v>
      </c>
      <c r="L72" s="117">
        <v>717</v>
      </c>
      <c r="M72" s="117">
        <v>0</v>
      </c>
    </row>
    <row r="73" spans="1:13" s="117" customFormat="1" x14ac:dyDescent="0.25">
      <c r="A73" s="118">
        <f t="shared" si="1"/>
        <v>56397</v>
      </c>
      <c r="B73" s="117">
        <v>72000</v>
      </c>
      <c r="C73" s="119" t="s">
        <v>191</v>
      </c>
      <c r="D73" s="118">
        <v>0</v>
      </c>
      <c r="E73" s="117">
        <v>0</v>
      </c>
      <c r="F73" s="117">
        <v>809</v>
      </c>
      <c r="G73" s="117">
        <v>9279</v>
      </c>
      <c r="H73" s="117">
        <v>26155</v>
      </c>
      <c r="I73" s="117">
        <v>211</v>
      </c>
      <c r="J73" s="117">
        <v>1728</v>
      </c>
      <c r="K73" s="117">
        <v>13700</v>
      </c>
      <c r="L73" s="117">
        <v>4463</v>
      </c>
      <c r="M73" s="117">
        <v>52</v>
      </c>
    </row>
    <row r="74" spans="1:13" s="117" customFormat="1" ht="14.45" x14ac:dyDescent="0.3">
      <c r="A74" s="118">
        <f>SUM(A67:A73)</f>
        <v>441634.05200000003</v>
      </c>
      <c r="B74" s="119" t="s">
        <v>154</v>
      </c>
      <c r="D74" s="118">
        <f t="shared" ref="D74:M74" si="2">SUM(D67:D73)</f>
        <v>33744.052000000003</v>
      </c>
      <c r="E74" s="117">
        <f t="shared" si="2"/>
        <v>0</v>
      </c>
      <c r="F74" s="117">
        <f t="shared" si="2"/>
        <v>7343</v>
      </c>
      <c r="G74" s="117">
        <f t="shared" si="2"/>
        <v>91811</v>
      </c>
      <c r="H74" s="117">
        <f t="shared" si="2"/>
        <v>141793</v>
      </c>
      <c r="I74" s="117">
        <f t="shared" si="2"/>
        <v>956</v>
      </c>
      <c r="J74" s="117">
        <f t="shared" si="2"/>
        <v>16811</v>
      </c>
      <c r="K74" s="117">
        <f t="shared" si="2"/>
        <v>120322</v>
      </c>
      <c r="L74" s="117">
        <f t="shared" si="2"/>
        <v>21593</v>
      </c>
      <c r="M74" s="117">
        <f t="shared" si="2"/>
        <v>7261</v>
      </c>
    </row>
    <row r="75" spans="1:13" s="117" customFormat="1" x14ac:dyDescent="0.25">
      <c r="A75" s="118">
        <f>SUM(A74-A67)</f>
        <v>409110.05200000003</v>
      </c>
      <c r="B75" s="117" t="s">
        <v>192</v>
      </c>
      <c r="D75" s="118">
        <f>SUM(D74-D67)</f>
        <v>33744.052000000003</v>
      </c>
      <c r="E75" s="118">
        <f t="shared" ref="E75:M75" si="3">SUM(E74-E67)</f>
        <v>0</v>
      </c>
      <c r="F75" s="118">
        <f t="shared" si="3"/>
        <v>6662</v>
      </c>
      <c r="G75" s="118">
        <f t="shared" si="3"/>
        <v>85592</v>
      </c>
      <c r="H75" s="118">
        <f t="shared" si="3"/>
        <v>130763</v>
      </c>
      <c r="I75" s="118">
        <f t="shared" si="3"/>
        <v>789</v>
      </c>
      <c r="J75" s="118">
        <f t="shared" si="3"/>
        <v>15163</v>
      </c>
      <c r="K75" s="118">
        <f t="shared" si="3"/>
        <v>109156</v>
      </c>
      <c r="L75" s="118">
        <f t="shared" si="3"/>
        <v>19980</v>
      </c>
      <c r="M75" s="118">
        <f t="shared" si="3"/>
        <v>7261</v>
      </c>
    </row>
    <row r="76" spans="1:13" s="117" customFormat="1" ht="15.75" thickBot="1" x14ac:dyDescent="0.3">
      <c r="A76" s="118">
        <f>SUM(A73*75%)</f>
        <v>42297.75</v>
      </c>
      <c r="B76" s="117" t="s">
        <v>193</v>
      </c>
      <c r="D76" s="118">
        <f>SUM(D73*75%)</f>
        <v>0</v>
      </c>
      <c r="E76" s="118">
        <f t="shared" ref="E76:M76" si="4">SUM(E73*75%)</f>
        <v>0</v>
      </c>
      <c r="F76" s="118">
        <f t="shared" si="4"/>
        <v>606.75</v>
      </c>
      <c r="G76" s="118">
        <f t="shared" si="4"/>
        <v>6959.25</v>
      </c>
      <c r="H76" s="118">
        <f t="shared" si="4"/>
        <v>19616.25</v>
      </c>
      <c r="I76" s="118">
        <f t="shared" si="4"/>
        <v>158.25</v>
      </c>
      <c r="J76" s="118">
        <f t="shared" si="4"/>
        <v>1296</v>
      </c>
      <c r="K76" s="118">
        <f t="shared" si="4"/>
        <v>10275</v>
      </c>
      <c r="L76" s="118">
        <f t="shared" si="4"/>
        <v>3347.25</v>
      </c>
      <c r="M76" s="118">
        <f t="shared" si="4"/>
        <v>39</v>
      </c>
    </row>
    <row r="77" spans="1:13" s="121" customFormat="1" ht="15.75" thickBot="1" x14ac:dyDescent="0.3">
      <c r="A77" s="120">
        <f>SUM(A75-A76)</f>
        <v>366812.30200000003</v>
      </c>
      <c r="B77" s="121" t="s">
        <v>200</v>
      </c>
      <c r="D77" s="122">
        <f>SUM(D75-D76)</f>
        <v>33744.052000000003</v>
      </c>
      <c r="E77" s="122">
        <f t="shared" ref="E77:M77" si="5">SUM(E75-E76)</f>
        <v>0</v>
      </c>
      <c r="F77" s="122">
        <f t="shared" si="5"/>
        <v>6055.25</v>
      </c>
      <c r="G77" s="122">
        <f t="shared" si="5"/>
        <v>78632.75</v>
      </c>
      <c r="H77" s="122">
        <f t="shared" si="5"/>
        <v>111146.75</v>
      </c>
      <c r="I77" s="122">
        <f t="shared" si="5"/>
        <v>630.75</v>
      </c>
      <c r="J77" s="122">
        <f t="shared" si="5"/>
        <v>13867</v>
      </c>
      <c r="K77" s="122">
        <f t="shared" si="5"/>
        <v>98881</v>
      </c>
      <c r="L77" s="122">
        <f t="shared" si="5"/>
        <v>16632.75</v>
      </c>
      <c r="M77" s="122">
        <f t="shared" si="5"/>
        <v>7222</v>
      </c>
    </row>
    <row r="78" spans="1:13" s="117" customFormat="1" ht="14.45" x14ac:dyDescent="0.3"/>
    <row r="79" spans="1:13" s="117" customFormat="1" x14ac:dyDescent="0.25"/>
    <row r="80" spans="1:13" s="117" customFormat="1" x14ac:dyDescent="0.25">
      <c r="A80" s="119" t="s">
        <v>201</v>
      </c>
      <c r="B80" s="119"/>
      <c r="C80" s="119"/>
    </row>
    <row r="81" spans="1:4" s="117" customFormat="1" x14ac:dyDescent="0.25">
      <c r="A81" s="119"/>
      <c r="B81" s="119"/>
      <c r="C81" s="119" t="s">
        <v>196</v>
      </c>
    </row>
    <row r="82" spans="1:4" s="117" customFormat="1" x14ac:dyDescent="0.25">
      <c r="B82" s="117" t="s">
        <v>41</v>
      </c>
      <c r="C82" s="118">
        <f>SUM(D77)</f>
        <v>33744.052000000003</v>
      </c>
      <c r="D82" s="123">
        <f>SUM(C82/C92)</f>
        <v>9.1992694399873218E-2</v>
      </c>
    </row>
    <row r="83" spans="1:4" s="117" customFormat="1" x14ac:dyDescent="0.25">
      <c r="B83" s="117" t="s">
        <v>42</v>
      </c>
      <c r="C83" s="118">
        <f>SUM(E77)</f>
        <v>0</v>
      </c>
      <c r="D83" s="123">
        <f>SUM(C83/C92)</f>
        <v>0</v>
      </c>
    </row>
    <row r="84" spans="1:4" s="117" customFormat="1" x14ac:dyDescent="0.25">
      <c r="B84" s="117" t="s">
        <v>43</v>
      </c>
      <c r="C84" s="118">
        <f>SUM(F77)</f>
        <v>6055.25</v>
      </c>
      <c r="D84" s="123">
        <f>SUM(C84/C92)</f>
        <v>1.6507761509045572E-2</v>
      </c>
    </row>
    <row r="85" spans="1:4" s="117" customFormat="1" x14ac:dyDescent="0.25">
      <c r="B85" s="117" t="s">
        <v>44</v>
      </c>
      <c r="C85" s="118">
        <f>SUM(G77)</f>
        <v>78632.75</v>
      </c>
      <c r="D85" s="123">
        <f>SUM(C85/C92)</f>
        <v>0.21436781037948938</v>
      </c>
    </row>
    <row r="86" spans="1:4" s="117" customFormat="1" x14ac:dyDescent="0.25">
      <c r="B86" s="117" t="s">
        <v>45</v>
      </c>
      <c r="C86" s="118">
        <f>SUM(H77)</f>
        <v>111146.75</v>
      </c>
      <c r="D86" s="123">
        <f>SUM(C86/C92)</f>
        <v>0.30300714941670631</v>
      </c>
    </row>
    <row r="87" spans="1:4" s="117" customFormat="1" x14ac:dyDescent="0.25">
      <c r="B87" s="117" t="s">
        <v>46</v>
      </c>
      <c r="C87" s="118">
        <f>SUM(I77)</f>
        <v>630.75</v>
      </c>
      <c r="D87" s="123">
        <f>SUM(C87/C92)</f>
        <v>1.7195442916197504E-3</v>
      </c>
    </row>
    <row r="88" spans="1:4" s="117" customFormat="1" x14ac:dyDescent="0.25">
      <c r="B88" s="117" t="s">
        <v>47</v>
      </c>
      <c r="C88" s="118">
        <f>SUM(J77)</f>
        <v>13867</v>
      </c>
      <c r="D88" s="123">
        <f>SUM(C88/C92)</f>
        <v>3.7804075611400839E-2</v>
      </c>
    </row>
    <row r="89" spans="1:4" s="117" customFormat="1" x14ac:dyDescent="0.25">
      <c r="B89" s="117" t="s">
        <v>48</v>
      </c>
      <c r="C89" s="118">
        <f>SUM(K77)</f>
        <v>98881</v>
      </c>
      <c r="D89" s="123">
        <f>SUM(C89/C92)</f>
        <v>0.26956838541363859</v>
      </c>
    </row>
    <row r="90" spans="1:4" s="117" customFormat="1" x14ac:dyDescent="0.25">
      <c r="B90" s="117" t="s">
        <v>197</v>
      </c>
      <c r="C90" s="118">
        <f>SUM(L77)</f>
        <v>16632.75</v>
      </c>
      <c r="D90" s="123">
        <f>SUM(C90/C92)</f>
        <v>4.5344035380798106E-2</v>
      </c>
    </row>
    <row r="91" spans="1:4" s="117" customFormat="1" x14ac:dyDescent="0.25">
      <c r="B91" s="117" t="s">
        <v>50</v>
      </c>
      <c r="C91" s="118">
        <f>SUM(M77)</f>
        <v>7222</v>
      </c>
      <c r="D91" s="123">
        <f>SUM(C91/C92)</f>
        <v>1.96885435974282E-2</v>
      </c>
    </row>
    <row r="92" spans="1:4" s="117" customFormat="1" ht="15.75" x14ac:dyDescent="0.25">
      <c r="B92" s="124" t="s">
        <v>154</v>
      </c>
      <c r="C92" s="125">
        <f>SUM(C82:C91)</f>
        <v>366812.30200000003</v>
      </c>
    </row>
    <row r="93" spans="1:4" s="117" customFormat="1" x14ac:dyDescent="0.25"/>
    <row r="94" spans="1:4" s="117" customFormat="1" x14ac:dyDescent="0.25"/>
    <row r="95" spans="1:4" s="117" customFormat="1" x14ac:dyDescent="0.25"/>
    <row r="96" spans="1:4" s="117" customFormat="1" x14ac:dyDescent="0.25"/>
    <row r="97" s="117" customFormat="1" x14ac:dyDescent="0.25"/>
    <row r="98" s="117" customFormat="1" x14ac:dyDescent="0.25"/>
    <row r="99" s="117" customFormat="1" x14ac:dyDescent="0.25"/>
    <row r="100" s="117" customFormat="1" x14ac:dyDescent="0.25"/>
    <row r="101" s="117" customFormat="1" x14ac:dyDescent="0.25"/>
  </sheetData>
  <pageMargins left="0.7" right="0.7" top="0.75" bottom="0.75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2"/>
  <sheetViews>
    <sheetView workbookViewId="0">
      <selection activeCell="J1" sqref="J1:O1048576"/>
    </sheetView>
  </sheetViews>
  <sheetFormatPr defaultRowHeight="15" x14ac:dyDescent="0.25"/>
  <cols>
    <col min="1" max="1" width="17.140625" style="117" customWidth="1"/>
    <col min="2" max="2" width="12.140625" style="117" customWidth="1"/>
    <col min="3" max="3" width="10.42578125" style="117" bestFit="1" customWidth="1"/>
    <col min="4" max="4" width="12" style="117" bestFit="1" customWidth="1"/>
    <col min="5" max="5" width="0" style="117" hidden="1" customWidth="1"/>
    <col min="6" max="6" width="8.85546875" style="117"/>
    <col min="7" max="7" width="0" style="117" hidden="1" customWidth="1"/>
    <col min="8" max="8" width="8.85546875" style="117"/>
    <col min="9" max="9" width="0" style="117" hidden="1" customWidth="1"/>
    <col min="10" max="14" width="8.85546875" style="117" customWidth="1"/>
    <col min="15" max="15" width="7.140625" style="96" customWidth="1"/>
    <col min="16" max="16" width="8.85546875" style="117"/>
    <col min="17" max="17" width="0" style="117" hidden="1" customWidth="1"/>
    <col min="18" max="18" width="8.85546875" style="117"/>
    <col min="19" max="21" width="0" style="117" hidden="1" customWidth="1"/>
    <col min="22" max="22" width="8.85546875" style="117"/>
    <col min="23" max="23" width="0" style="117" hidden="1" customWidth="1"/>
    <col min="24" max="24" width="8.85546875" style="117"/>
    <col min="25" max="25" width="0" style="117" hidden="1" customWidth="1"/>
    <col min="26" max="26" width="8.85546875" style="117"/>
    <col min="27" max="31" width="0" style="117" hidden="1" customWidth="1"/>
    <col min="32" max="32" width="8.85546875" style="117"/>
    <col min="33" max="36" width="0" hidden="1" customWidth="1"/>
  </cols>
  <sheetData>
    <row r="1" spans="1:37" x14ac:dyDescent="0.25">
      <c r="A1" s="115" t="s">
        <v>184</v>
      </c>
    </row>
    <row r="2" spans="1:37" ht="29.25" customHeight="1" x14ac:dyDescent="0.25">
      <c r="A2" s="96" t="s">
        <v>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7" s="10" customFormat="1" ht="60" x14ac:dyDescent="0.25">
      <c r="A3" s="15" t="s">
        <v>40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5" t="s">
        <v>13</v>
      </c>
      <c r="K3" s="15" t="s">
        <v>14</v>
      </c>
      <c r="L3" s="15" t="s">
        <v>15</v>
      </c>
      <c r="M3" s="15" t="s">
        <v>16</v>
      </c>
      <c r="N3" s="15" t="s">
        <v>17</v>
      </c>
      <c r="O3" s="15" t="s">
        <v>18</v>
      </c>
      <c r="P3" s="15" t="s">
        <v>19</v>
      </c>
      <c r="Q3" s="15" t="s">
        <v>20</v>
      </c>
      <c r="R3" s="15" t="s">
        <v>21</v>
      </c>
      <c r="S3" s="15" t="s">
        <v>22</v>
      </c>
      <c r="T3" s="15" t="s">
        <v>23</v>
      </c>
      <c r="U3" s="15" t="s">
        <v>24</v>
      </c>
      <c r="V3" s="15" t="s">
        <v>25</v>
      </c>
      <c r="W3" s="15" t="s">
        <v>26</v>
      </c>
      <c r="X3" s="15" t="s">
        <v>27</v>
      </c>
      <c r="Y3" s="15" t="s">
        <v>28</v>
      </c>
      <c r="Z3" s="15" t="s">
        <v>29</v>
      </c>
      <c r="AA3" s="15" t="s">
        <v>30</v>
      </c>
      <c r="AB3" s="15" t="s">
        <v>31</v>
      </c>
      <c r="AC3" s="15" t="s">
        <v>32</v>
      </c>
      <c r="AD3" s="15" t="s">
        <v>33</v>
      </c>
      <c r="AE3" s="15" t="s">
        <v>34</v>
      </c>
      <c r="AF3" s="15" t="s">
        <v>35</v>
      </c>
      <c r="AG3" s="15" t="s">
        <v>36</v>
      </c>
      <c r="AH3" s="15" t="s">
        <v>37</v>
      </c>
      <c r="AI3" s="16" t="s">
        <v>38</v>
      </c>
      <c r="AJ3" s="16" t="s">
        <v>39</v>
      </c>
      <c r="AK3" s="14"/>
    </row>
    <row r="4" spans="1:37" x14ac:dyDescent="0.25">
      <c r="A4" s="126">
        <v>79000</v>
      </c>
      <c r="B4" s="127" t="s">
        <v>3</v>
      </c>
      <c r="C4" s="19">
        <v>4</v>
      </c>
      <c r="D4" s="28">
        <v>3.984</v>
      </c>
      <c r="E4" s="29">
        <v>0</v>
      </c>
      <c r="F4" s="28">
        <v>0</v>
      </c>
      <c r="G4" s="29">
        <v>412</v>
      </c>
      <c r="H4" s="28">
        <v>410</v>
      </c>
      <c r="I4" s="29">
        <v>504</v>
      </c>
      <c r="J4" s="28">
        <v>502</v>
      </c>
      <c r="K4" s="29">
        <v>235</v>
      </c>
      <c r="L4" s="29">
        <v>234</v>
      </c>
      <c r="M4" s="29">
        <v>269</v>
      </c>
      <c r="N4" s="30">
        <v>268</v>
      </c>
      <c r="O4" s="29">
        <v>518</v>
      </c>
      <c r="P4" s="28">
        <v>516</v>
      </c>
      <c r="Q4" s="30">
        <v>1</v>
      </c>
      <c r="R4" s="28">
        <v>1</v>
      </c>
      <c r="S4" s="29">
        <v>0</v>
      </c>
      <c r="T4" s="29">
        <v>0</v>
      </c>
      <c r="U4" s="29">
        <v>473</v>
      </c>
      <c r="V4" s="28">
        <v>471</v>
      </c>
      <c r="W4" s="29">
        <v>7</v>
      </c>
      <c r="X4" s="28">
        <v>7</v>
      </c>
      <c r="Y4" s="29">
        <v>42</v>
      </c>
      <c r="Z4" s="28">
        <v>42</v>
      </c>
      <c r="AA4" s="29">
        <v>26</v>
      </c>
      <c r="AB4" s="29">
        <v>26</v>
      </c>
      <c r="AC4" s="29">
        <v>16</v>
      </c>
      <c r="AD4" s="29">
        <v>16</v>
      </c>
      <c r="AE4" s="29">
        <v>152</v>
      </c>
      <c r="AF4" s="28">
        <v>151</v>
      </c>
      <c r="AG4" s="18">
        <v>40</v>
      </c>
      <c r="AH4" s="5">
        <v>40</v>
      </c>
      <c r="AI4" s="13">
        <v>116</v>
      </c>
      <c r="AJ4" s="13">
        <v>116</v>
      </c>
    </row>
    <row r="5" spans="1:37" ht="14.45" x14ac:dyDescent="0.3">
      <c r="A5" s="126">
        <v>79080</v>
      </c>
      <c r="B5" s="127" t="s">
        <v>4</v>
      </c>
      <c r="C5" s="19">
        <v>244</v>
      </c>
      <c r="D5" s="28">
        <v>244</v>
      </c>
      <c r="E5" s="29">
        <v>0</v>
      </c>
      <c r="F5" s="28">
        <v>0</v>
      </c>
      <c r="G5" s="29">
        <v>1168</v>
      </c>
      <c r="H5" s="28">
        <v>1151</v>
      </c>
      <c r="I5" s="29">
        <v>2464</v>
      </c>
      <c r="J5" s="28">
        <v>2412</v>
      </c>
      <c r="K5" s="29">
        <v>905</v>
      </c>
      <c r="L5" s="29">
        <v>889</v>
      </c>
      <c r="M5" s="29">
        <v>1559</v>
      </c>
      <c r="N5" s="30">
        <v>1523</v>
      </c>
      <c r="O5" s="29">
        <v>369</v>
      </c>
      <c r="P5" s="28">
        <v>365</v>
      </c>
      <c r="Q5" s="30">
        <v>0</v>
      </c>
      <c r="R5" s="28">
        <v>0</v>
      </c>
      <c r="S5" s="29">
        <v>0</v>
      </c>
      <c r="T5" s="29">
        <v>0</v>
      </c>
      <c r="U5" s="29">
        <v>727</v>
      </c>
      <c r="V5" s="28">
        <v>719</v>
      </c>
      <c r="W5" s="29">
        <v>9</v>
      </c>
      <c r="X5" s="28">
        <v>9</v>
      </c>
      <c r="Y5" s="29">
        <v>23</v>
      </c>
      <c r="Z5" s="28">
        <v>23</v>
      </c>
      <c r="AA5" s="29">
        <v>14</v>
      </c>
      <c r="AB5" s="29">
        <v>14</v>
      </c>
      <c r="AC5" s="29">
        <v>9</v>
      </c>
      <c r="AD5" s="29">
        <v>9</v>
      </c>
      <c r="AE5" s="29">
        <v>321</v>
      </c>
      <c r="AF5" s="28">
        <v>314</v>
      </c>
      <c r="AG5" s="18">
        <v>116</v>
      </c>
      <c r="AH5" s="6">
        <v>114</v>
      </c>
      <c r="AI5" s="6">
        <v>214</v>
      </c>
      <c r="AJ5" s="12">
        <v>210</v>
      </c>
    </row>
    <row r="6" spans="1:37" ht="14.45" x14ac:dyDescent="0.3">
      <c r="D6" s="31">
        <f>SUM(D4:D5)</f>
        <v>247.98400000000001</v>
      </c>
      <c r="E6" s="30"/>
      <c r="F6" s="31">
        <f>SUM(F4:F5)</f>
        <v>0</v>
      </c>
      <c r="G6" s="30"/>
      <c r="H6" s="31">
        <f>SUM(H4:H5)</f>
        <v>1561</v>
      </c>
      <c r="I6" s="30"/>
      <c r="J6" s="31">
        <f>SUM(J4:J5)</f>
        <v>2914</v>
      </c>
      <c r="K6" s="30"/>
      <c r="L6" s="31"/>
      <c r="M6" s="30"/>
      <c r="N6" s="31"/>
      <c r="O6" s="129"/>
      <c r="P6" s="31">
        <f>SUM(P4:P5)</f>
        <v>881</v>
      </c>
      <c r="Q6" s="30"/>
      <c r="R6" s="29">
        <f>SUM(R4:R5)</f>
        <v>1</v>
      </c>
      <c r="S6" s="30"/>
      <c r="T6" s="30"/>
      <c r="U6" s="30"/>
      <c r="V6" s="30">
        <f>SUM(V4:V5)</f>
        <v>1190</v>
      </c>
      <c r="W6" s="32"/>
      <c r="X6" s="32">
        <f>SUM(X4:X5)</f>
        <v>16</v>
      </c>
      <c r="Y6" s="30"/>
      <c r="Z6" s="31">
        <f>SUM(Z4:Z5)</f>
        <v>65</v>
      </c>
      <c r="AA6" s="30"/>
      <c r="AB6" s="31"/>
      <c r="AC6" s="30"/>
      <c r="AD6" s="31"/>
      <c r="AE6" s="30"/>
      <c r="AF6" s="31">
        <f>SUM(AF4:AF5)</f>
        <v>465</v>
      </c>
      <c r="AJ6" s="17"/>
    </row>
    <row r="7" spans="1:37" ht="14.45" x14ac:dyDescent="0.3">
      <c r="A7" s="119" t="s">
        <v>51</v>
      </c>
      <c r="B7" s="119">
        <f>SUM(B10:B19)</f>
        <v>7340.9840000000004</v>
      </c>
    </row>
    <row r="8" spans="1:37" x14ac:dyDescent="0.25">
      <c r="A8" s="26" t="s">
        <v>63</v>
      </c>
      <c r="B8" s="27"/>
    </row>
    <row r="9" spans="1:37" x14ac:dyDescent="0.25">
      <c r="A9" s="26" t="s">
        <v>64</v>
      </c>
      <c r="B9" s="27"/>
    </row>
    <row r="10" spans="1:37" ht="14.45" x14ac:dyDescent="0.3">
      <c r="A10" s="20" t="s">
        <v>41</v>
      </c>
      <c r="B10" s="118">
        <f>(D6)</f>
        <v>247.98400000000001</v>
      </c>
    </row>
    <row r="11" spans="1:37" ht="14.45" x14ac:dyDescent="0.3">
      <c r="A11" s="20" t="s">
        <v>42</v>
      </c>
      <c r="B11" s="117">
        <v>0</v>
      </c>
    </row>
    <row r="12" spans="1:37" ht="14.45" x14ac:dyDescent="0.3">
      <c r="A12" s="20" t="s">
        <v>43</v>
      </c>
      <c r="B12" s="117">
        <v>1561</v>
      </c>
    </row>
    <row r="13" spans="1:37" ht="14.45" x14ac:dyDescent="0.3">
      <c r="A13" s="20" t="s">
        <v>44</v>
      </c>
      <c r="B13" s="117">
        <v>2914</v>
      </c>
    </row>
    <row r="14" spans="1:37" ht="14.45" x14ac:dyDescent="0.3">
      <c r="A14" s="20" t="s">
        <v>45</v>
      </c>
      <c r="B14" s="117">
        <v>881</v>
      </c>
    </row>
    <row r="15" spans="1:37" ht="14.45" x14ac:dyDescent="0.3">
      <c r="A15" s="20" t="s">
        <v>46</v>
      </c>
      <c r="B15" s="117">
        <v>1</v>
      </c>
    </row>
    <row r="16" spans="1:37" x14ac:dyDescent="0.25">
      <c r="A16" s="20" t="s">
        <v>47</v>
      </c>
      <c r="B16" s="117">
        <v>1190</v>
      </c>
    </row>
    <row r="17" spans="1:2" ht="14.45" x14ac:dyDescent="0.3">
      <c r="A17" s="20" t="s">
        <v>48</v>
      </c>
      <c r="B17" s="117">
        <v>16</v>
      </c>
    </row>
    <row r="18" spans="1:2" ht="14.45" x14ac:dyDescent="0.3">
      <c r="A18" s="20" t="s">
        <v>49</v>
      </c>
      <c r="B18" s="117">
        <v>65</v>
      </c>
    </row>
    <row r="19" spans="1:2" ht="14.45" x14ac:dyDescent="0.3">
      <c r="A19" s="20" t="s">
        <v>50</v>
      </c>
      <c r="B19" s="117">
        <v>465</v>
      </c>
    </row>
    <row r="30" spans="1:2" ht="18.75" x14ac:dyDescent="0.3">
      <c r="A30" s="113" t="s">
        <v>153</v>
      </c>
      <c r="B30" s="117" t="s">
        <v>0</v>
      </c>
    </row>
    <row r="31" spans="1:2" x14ac:dyDescent="0.25">
      <c r="B31" s="117" t="s">
        <v>1</v>
      </c>
    </row>
    <row r="33" spans="1:38" ht="60" x14ac:dyDescent="0.25">
      <c r="B33" s="117" t="s">
        <v>154</v>
      </c>
      <c r="C33" s="117" t="s">
        <v>155</v>
      </c>
      <c r="D33" s="117" t="s">
        <v>5</v>
      </c>
      <c r="E33" s="117" t="s">
        <v>6</v>
      </c>
      <c r="F33" s="117" t="s">
        <v>7</v>
      </c>
      <c r="G33" s="117" t="s">
        <v>8</v>
      </c>
      <c r="H33" s="117" t="s">
        <v>9</v>
      </c>
      <c r="I33" s="117" t="s">
        <v>10</v>
      </c>
      <c r="J33" s="117" t="s">
        <v>11</v>
      </c>
      <c r="K33" s="117" t="s">
        <v>12</v>
      </c>
      <c r="L33" s="117" t="s">
        <v>13</v>
      </c>
      <c r="M33" s="117" t="s">
        <v>14</v>
      </c>
      <c r="N33" s="117" t="s">
        <v>15</v>
      </c>
      <c r="O33" s="96" t="s">
        <v>16</v>
      </c>
      <c r="P33" s="117" t="s">
        <v>17</v>
      </c>
      <c r="Q33" s="117" t="s">
        <v>18</v>
      </c>
      <c r="R33" s="117" t="s">
        <v>19</v>
      </c>
      <c r="S33" s="117" t="s">
        <v>20</v>
      </c>
      <c r="T33" s="117" t="s">
        <v>21</v>
      </c>
      <c r="U33" s="117" t="s">
        <v>22</v>
      </c>
      <c r="V33" s="117" t="s">
        <v>23</v>
      </c>
      <c r="W33" s="117" t="s">
        <v>24</v>
      </c>
      <c r="X33" s="117" t="s">
        <v>25</v>
      </c>
      <c r="Y33" s="117" t="s">
        <v>26</v>
      </c>
      <c r="Z33" s="117" t="s">
        <v>27</v>
      </c>
      <c r="AA33" s="117" t="s">
        <v>28</v>
      </c>
      <c r="AB33" s="117" t="s">
        <v>29</v>
      </c>
      <c r="AC33" s="117" t="s">
        <v>30</v>
      </c>
      <c r="AD33" s="117" t="s">
        <v>31</v>
      </c>
      <c r="AE33" s="117" t="s">
        <v>32</v>
      </c>
      <c r="AF33" s="117" t="s">
        <v>33</v>
      </c>
      <c r="AG33" t="s">
        <v>34</v>
      </c>
      <c r="AH33" t="s">
        <v>35</v>
      </c>
      <c r="AI33" t="s">
        <v>36</v>
      </c>
      <c r="AJ33" t="s">
        <v>37</v>
      </c>
      <c r="AK33" t="s">
        <v>38</v>
      </c>
      <c r="AL33" t="s">
        <v>39</v>
      </c>
    </row>
    <row r="34" spans="1:38" x14ac:dyDescent="0.25">
      <c r="B34" s="117">
        <f>F34+H34+J34+L34+R34+T34+X34+Z34+AB34+AH34</f>
        <v>14089.130000000001</v>
      </c>
      <c r="C34" s="117">
        <v>119000</v>
      </c>
      <c r="D34" s="117" t="s">
        <v>4</v>
      </c>
      <c r="E34" s="117">
        <v>504</v>
      </c>
      <c r="F34" s="117">
        <v>502.13</v>
      </c>
      <c r="G34" s="117">
        <v>0</v>
      </c>
      <c r="H34" s="117">
        <v>0</v>
      </c>
      <c r="I34" s="117">
        <v>1211</v>
      </c>
      <c r="J34" s="117">
        <v>1205</v>
      </c>
      <c r="K34" s="117">
        <v>10129</v>
      </c>
      <c r="L34" s="117">
        <v>10078</v>
      </c>
      <c r="M34" s="117">
        <v>4408</v>
      </c>
      <c r="N34" s="117">
        <v>4390</v>
      </c>
      <c r="O34" s="96">
        <v>5721</v>
      </c>
      <c r="P34" s="117">
        <v>5688</v>
      </c>
      <c r="Q34" s="117">
        <v>173</v>
      </c>
      <c r="R34" s="117">
        <v>172</v>
      </c>
      <c r="S34" s="117">
        <v>2</v>
      </c>
      <c r="T34" s="117">
        <v>2</v>
      </c>
      <c r="U34" s="117">
        <v>0</v>
      </c>
      <c r="V34" s="117">
        <v>0</v>
      </c>
      <c r="W34" s="117">
        <v>1447</v>
      </c>
      <c r="X34" s="117">
        <v>1440</v>
      </c>
      <c r="Y34" s="117">
        <v>11</v>
      </c>
      <c r="Z34" s="117">
        <v>11</v>
      </c>
      <c r="AA34" s="117">
        <v>4</v>
      </c>
      <c r="AB34" s="117">
        <v>4</v>
      </c>
      <c r="AC34" s="117">
        <v>2</v>
      </c>
      <c r="AD34" s="117">
        <v>2</v>
      </c>
      <c r="AE34" s="117">
        <v>1</v>
      </c>
      <c r="AF34" s="117">
        <v>1</v>
      </c>
      <c r="AG34">
        <v>679</v>
      </c>
      <c r="AH34">
        <v>675</v>
      </c>
      <c r="AI34">
        <v>139</v>
      </c>
      <c r="AJ34">
        <v>139</v>
      </c>
      <c r="AK34">
        <v>545</v>
      </c>
      <c r="AL34">
        <v>542</v>
      </c>
    </row>
    <row r="35" spans="1:38" x14ac:dyDescent="0.25">
      <c r="A35" s="117" t="s">
        <v>156</v>
      </c>
      <c r="B35" s="117">
        <f>SUM(B34:B34)</f>
        <v>14089.130000000001</v>
      </c>
      <c r="F35" s="117">
        <f>SUM(F34:F34)</f>
        <v>502.13</v>
      </c>
      <c r="H35" s="117">
        <f>SUM(H34:H34)</f>
        <v>0</v>
      </c>
      <c r="J35" s="117">
        <f>SUM(J34:J34)</f>
        <v>1205</v>
      </c>
      <c r="L35" s="117">
        <f>SUM(L34:L34)</f>
        <v>10078</v>
      </c>
      <c r="R35" s="117">
        <f>SUM(R34:R34)</f>
        <v>172</v>
      </c>
      <c r="T35" s="117">
        <f>SUM(T34:T34)</f>
        <v>2</v>
      </c>
      <c r="X35" s="117">
        <f>SUM(X34:X34)</f>
        <v>1440</v>
      </c>
      <c r="Z35" s="117">
        <f>SUM(Z34:Z34)</f>
        <v>11</v>
      </c>
      <c r="AB35" s="117">
        <f>SUM(AB34:AB34)</f>
        <v>4</v>
      </c>
      <c r="AH35">
        <f>SUM(AH34:AH34)</f>
        <v>675</v>
      </c>
    </row>
    <row r="37" spans="1:38" x14ac:dyDescent="0.25">
      <c r="A37" s="117" t="s">
        <v>157</v>
      </c>
    </row>
    <row r="39" spans="1:38" x14ac:dyDescent="0.25">
      <c r="A39" s="117" t="s">
        <v>41</v>
      </c>
      <c r="B39" s="117">
        <f>F35</f>
        <v>502.13</v>
      </c>
    </row>
    <row r="40" spans="1:38" x14ac:dyDescent="0.25">
      <c r="A40" s="117" t="s">
        <v>42</v>
      </c>
      <c r="B40" s="117">
        <f>H35</f>
        <v>0</v>
      </c>
    </row>
    <row r="41" spans="1:38" x14ac:dyDescent="0.25">
      <c r="A41" s="117" t="s">
        <v>43</v>
      </c>
      <c r="B41" s="117">
        <f>J35</f>
        <v>1205</v>
      </c>
    </row>
    <row r="42" spans="1:38" x14ac:dyDescent="0.25">
      <c r="A42" s="117" t="s">
        <v>44</v>
      </c>
      <c r="B42" s="117">
        <f>L35</f>
        <v>10078</v>
      </c>
    </row>
    <row r="43" spans="1:38" x14ac:dyDescent="0.25">
      <c r="A43" s="117" t="s">
        <v>45</v>
      </c>
      <c r="B43" s="117">
        <f>R35</f>
        <v>172</v>
      </c>
    </row>
    <row r="44" spans="1:38" x14ac:dyDescent="0.25">
      <c r="A44" s="117" t="s">
        <v>46</v>
      </c>
      <c r="B44" s="117">
        <f>T35</f>
        <v>2</v>
      </c>
    </row>
    <row r="45" spans="1:38" x14ac:dyDescent="0.25">
      <c r="A45" s="117" t="s">
        <v>47</v>
      </c>
      <c r="B45" s="117">
        <f>X35</f>
        <v>1440</v>
      </c>
    </row>
    <row r="46" spans="1:38" x14ac:dyDescent="0.25">
      <c r="A46" s="117" t="s">
        <v>48</v>
      </c>
      <c r="B46" s="117">
        <f>Z35</f>
        <v>11</v>
      </c>
    </row>
    <row r="47" spans="1:38" x14ac:dyDescent="0.25">
      <c r="A47" s="117" t="s">
        <v>49</v>
      </c>
      <c r="B47" s="117">
        <f>AB35</f>
        <v>4</v>
      </c>
    </row>
    <row r="48" spans="1:38" x14ac:dyDescent="0.25">
      <c r="A48" s="117" t="s">
        <v>50</v>
      </c>
      <c r="B48" s="117">
        <f>AH35</f>
        <v>675</v>
      </c>
    </row>
    <row r="54" spans="1:13" x14ac:dyDescent="0.25">
      <c r="A54" s="116" t="s">
        <v>198</v>
      </c>
    </row>
    <row r="55" spans="1:13" x14ac:dyDescent="0.25">
      <c r="A55" s="117" t="s">
        <v>154</v>
      </c>
      <c r="B55" s="117" t="s">
        <v>155</v>
      </c>
      <c r="C55" s="117" t="s">
        <v>5</v>
      </c>
      <c r="D55" s="117" t="s">
        <v>7</v>
      </c>
      <c r="E55" s="117" t="s">
        <v>9</v>
      </c>
      <c r="F55" s="117" t="s">
        <v>11</v>
      </c>
      <c r="G55" s="117" t="s">
        <v>13</v>
      </c>
      <c r="H55" s="117" t="s">
        <v>19</v>
      </c>
      <c r="I55" s="117" t="s">
        <v>21</v>
      </c>
      <c r="J55" s="117" t="s">
        <v>25</v>
      </c>
      <c r="K55" s="117" t="s">
        <v>27</v>
      </c>
      <c r="L55" s="117" t="s">
        <v>29</v>
      </c>
      <c r="M55" s="117" t="s">
        <v>35</v>
      </c>
    </row>
    <row r="56" spans="1:13" x14ac:dyDescent="0.25">
      <c r="A56" s="117">
        <f>SUM(D56+E56+F56+G56+H56+I56+J56+K56+L56+M56)</f>
        <v>2282</v>
      </c>
      <c r="B56" s="117">
        <v>69000</v>
      </c>
      <c r="C56" s="117" t="s">
        <v>185</v>
      </c>
      <c r="D56" s="117">
        <v>0</v>
      </c>
      <c r="E56" s="117">
        <v>0</v>
      </c>
      <c r="F56" s="117">
        <v>81</v>
      </c>
      <c r="G56" s="117">
        <v>1913</v>
      </c>
      <c r="H56" s="117">
        <v>122</v>
      </c>
      <c r="I56" s="117">
        <v>1</v>
      </c>
      <c r="J56" s="117">
        <v>121</v>
      </c>
      <c r="K56" s="117">
        <v>36</v>
      </c>
      <c r="L56" s="117">
        <v>8</v>
      </c>
      <c r="M56" s="117">
        <v>0</v>
      </c>
    </row>
    <row r="57" spans="1:13" x14ac:dyDescent="0.25">
      <c r="A57" s="117">
        <f t="shared" ref="A57:A62" si="0">SUM(D57+E57+F57+G57+H57+I57+J57+K57+L57+M57)</f>
        <v>1937.1189999999999</v>
      </c>
      <c r="B57" s="117">
        <v>69070</v>
      </c>
      <c r="C57" s="117" t="s">
        <v>186</v>
      </c>
      <c r="D57" s="117">
        <v>40.119</v>
      </c>
      <c r="E57" s="117">
        <v>0</v>
      </c>
      <c r="F57" s="117">
        <v>124</v>
      </c>
      <c r="G57" s="117">
        <v>1443</v>
      </c>
      <c r="H57" s="117">
        <v>140</v>
      </c>
      <c r="I57" s="117">
        <v>0</v>
      </c>
      <c r="J57" s="117">
        <v>148</v>
      </c>
      <c r="K57" s="117">
        <v>12</v>
      </c>
      <c r="L57" s="117">
        <v>4</v>
      </c>
      <c r="M57" s="117">
        <v>26</v>
      </c>
    </row>
    <row r="58" spans="1:13" x14ac:dyDescent="0.25">
      <c r="A58" s="117">
        <f t="shared" si="0"/>
        <v>2630.0619999999999</v>
      </c>
      <c r="B58" s="117">
        <v>70000</v>
      </c>
      <c r="C58" s="117" t="s">
        <v>187</v>
      </c>
      <c r="D58" s="117">
        <v>181.06200000000001</v>
      </c>
      <c r="E58" s="117">
        <v>0</v>
      </c>
      <c r="F58" s="117">
        <v>118</v>
      </c>
      <c r="G58" s="117">
        <v>1654</v>
      </c>
      <c r="H58" s="117">
        <v>242</v>
      </c>
      <c r="I58" s="117">
        <v>0</v>
      </c>
      <c r="J58" s="117">
        <v>205</v>
      </c>
      <c r="K58" s="117">
        <v>109</v>
      </c>
      <c r="L58" s="117">
        <v>19</v>
      </c>
      <c r="M58" s="117">
        <v>102</v>
      </c>
    </row>
    <row r="59" spans="1:13" x14ac:dyDescent="0.25">
      <c r="A59" s="117">
        <f t="shared" si="0"/>
        <v>8553</v>
      </c>
      <c r="B59" s="117">
        <v>70071</v>
      </c>
      <c r="C59" s="117" t="s">
        <v>188</v>
      </c>
      <c r="D59" s="117">
        <v>195</v>
      </c>
      <c r="E59" s="117">
        <v>0</v>
      </c>
      <c r="F59" s="117">
        <v>483</v>
      </c>
      <c r="G59" s="117">
        <v>5901</v>
      </c>
      <c r="H59" s="117">
        <v>602</v>
      </c>
      <c r="I59" s="117">
        <v>4</v>
      </c>
      <c r="J59" s="117">
        <v>562</v>
      </c>
      <c r="K59" s="117">
        <v>166</v>
      </c>
      <c r="L59" s="117">
        <v>37</v>
      </c>
      <c r="M59" s="117">
        <v>603</v>
      </c>
    </row>
    <row r="60" spans="1:13" x14ac:dyDescent="0.25">
      <c r="A60" s="117">
        <f t="shared" si="0"/>
        <v>2954.7799999999997</v>
      </c>
      <c r="B60" s="117">
        <v>71000</v>
      </c>
      <c r="C60" s="117" t="s">
        <v>189</v>
      </c>
      <c r="D60" s="117">
        <v>403.78</v>
      </c>
      <c r="E60" s="117">
        <v>0</v>
      </c>
      <c r="F60" s="117">
        <v>153</v>
      </c>
      <c r="G60" s="117">
        <v>1702</v>
      </c>
      <c r="H60" s="117">
        <v>314</v>
      </c>
      <c r="I60" s="117">
        <v>0</v>
      </c>
      <c r="J60" s="117">
        <v>189</v>
      </c>
      <c r="K60" s="117">
        <v>119</v>
      </c>
      <c r="L60" s="117">
        <v>24</v>
      </c>
      <c r="M60" s="117">
        <v>50</v>
      </c>
    </row>
    <row r="61" spans="1:13" x14ac:dyDescent="0.25">
      <c r="A61" s="117">
        <f t="shared" si="0"/>
        <v>538</v>
      </c>
      <c r="B61" s="117">
        <v>71072</v>
      </c>
      <c r="C61" s="117" t="s">
        <v>190</v>
      </c>
      <c r="D61" s="117">
        <v>0</v>
      </c>
      <c r="E61" s="117">
        <v>0</v>
      </c>
      <c r="F61" s="117">
        <v>18</v>
      </c>
      <c r="G61" s="117">
        <v>419</v>
      </c>
      <c r="H61" s="117">
        <v>68</v>
      </c>
      <c r="I61" s="117">
        <v>0</v>
      </c>
      <c r="J61" s="117">
        <v>22</v>
      </c>
      <c r="K61" s="117">
        <v>6</v>
      </c>
      <c r="L61" s="117">
        <v>5</v>
      </c>
      <c r="M61" s="117">
        <v>0</v>
      </c>
    </row>
    <row r="62" spans="1:13" x14ac:dyDescent="0.25">
      <c r="A62" s="117">
        <f t="shared" si="0"/>
        <v>1608</v>
      </c>
      <c r="B62" s="117">
        <v>72000</v>
      </c>
      <c r="C62" s="117" t="s">
        <v>191</v>
      </c>
      <c r="D62" s="117">
        <v>0</v>
      </c>
      <c r="E62" s="117">
        <v>0</v>
      </c>
      <c r="F62" s="117">
        <v>112</v>
      </c>
      <c r="G62" s="117">
        <v>889</v>
      </c>
      <c r="H62" s="117">
        <v>365</v>
      </c>
      <c r="I62" s="117">
        <v>1</v>
      </c>
      <c r="J62" s="117">
        <v>146</v>
      </c>
      <c r="K62" s="117">
        <v>64</v>
      </c>
      <c r="L62" s="117">
        <v>27</v>
      </c>
      <c r="M62" s="117">
        <v>4</v>
      </c>
    </row>
    <row r="63" spans="1:13" x14ac:dyDescent="0.25">
      <c r="A63" s="117">
        <f>SUM(A56:A62)</f>
        <v>20502.960999999999</v>
      </c>
      <c r="B63" s="117" t="s">
        <v>154</v>
      </c>
      <c r="D63" s="117">
        <f>SUM(D56:D62)</f>
        <v>819.96100000000001</v>
      </c>
      <c r="E63" s="117">
        <f t="shared" ref="E63:M63" si="1">SUM(E56:E62)</f>
        <v>0</v>
      </c>
      <c r="F63" s="117">
        <f t="shared" si="1"/>
        <v>1089</v>
      </c>
      <c r="G63" s="117">
        <f t="shared" si="1"/>
        <v>13921</v>
      </c>
      <c r="H63" s="117">
        <f t="shared" si="1"/>
        <v>1853</v>
      </c>
      <c r="I63" s="117">
        <f t="shared" si="1"/>
        <v>6</v>
      </c>
      <c r="J63" s="117">
        <f t="shared" si="1"/>
        <v>1393</v>
      </c>
      <c r="K63" s="117">
        <f t="shared" si="1"/>
        <v>512</v>
      </c>
      <c r="L63" s="117">
        <f t="shared" si="1"/>
        <v>124</v>
      </c>
      <c r="M63" s="117">
        <f t="shared" si="1"/>
        <v>785</v>
      </c>
    </row>
    <row r="64" spans="1:13" x14ac:dyDescent="0.25">
      <c r="B64" s="117" t="s">
        <v>192</v>
      </c>
      <c r="D64" s="117">
        <f>SUM(D63-D56)</f>
        <v>819.96100000000001</v>
      </c>
      <c r="E64" s="117">
        <f t="shared" ref="E64:M64" si="2">SUM(E63-E56)</f>
        <v>0</v>
      </c>
      <c r="F64" s="117">
        <f t="shared" si="2"/>
        <v>1008</v>
      </c>
      <c r="G64" s="117">
        <f t="shared" si="2"/>
        <v>12008</v>
      </c>
      <c r="H64" s="117">
        <f t="shared" si="2"/>
        <v>1731</v>
      </c>
      <c r="I64" s="117">
        <f t="shared" si="2"/>
        <v>5</v>
      </c>
      <c r="J64" s="117">
        <f t="shared" si="2"/>
        <v>1272</v>
      </c>
      <c r="K64" s="117">
        <f t="shared" si="2"/>
        <v>476</v>
      </c>
      <c r="L64" s="117">
        <f t="shared" si="2"/>
        <v>116</v>
      </c>
      <c r="M64" s="117">
        <f t="shared" si="2"/>
        <v>785</v>
      </c>
    </row>
    <row r="65" spans="1:13" x14ac:dyDescent="0.25">
      <c r="B65" s="117" t="s">
        <v>193</v>
      </c>
      <c r="D65" s="117">
        <f>SUM(D62*0.75)</f>
        <v>0</v>
      </c>
      <c r="E65" s="117">
        <f t="shared" ref="E65:M65" si="3">SUM(E62*0.75)</f>
        <v>0</v>
      </c>
      <c r="F65" s="117">
        <f t="shared" si="3"/>
        <v>84</v>
      </c>
      <c r="G65" s="117">
        <f t="shared" si="3"/>
        <v>666.75</v>
      </c>
      <c r="H65" s="117">
        <f t="shared" si="3"/>
        <v>273.75</v>
      </c>
      <c r="I65" s="117">
        <f t="shared" si="3"/>
        <v>0.75</v>
      </c>
      <c r="J65" s="117">
        <f t="shared" si="3"/>
        <v>109.5</v>
      </c>
      <c r="K65" s="117">
        <f t="shared" si="3"/>
        <v>48</v>
      </c>
      <c r="L65" s="117">
        <f t="shared" si="3"/>
        <v>20.25</v>
      </c>
      <c r="M65" s="117">
        <f t="shared" si="3"/>
        <v>3</v>
      </c>
    </row>
    <row r="66" spans="1:13" x14ac:dyDescent="0.25">
      <c r="B66" s="117" t="s">
        <v>194</v>
      </c>
      <c r="D66" s="117">
        <f>SUM(D64-D65)</f>
        <v>819.96100000000001</v>
      </c>
      <c r="E66" s="117">
        <f t="shared" ref="E66:M66" si="4">SUM(E64-E65)</f>
        <v>0</v>
      </c>
      <c r="F66" s="117">
        <f t="shared" si="4"/>
        <v>924</v>
      </c>
      <c r="G66" s="117">
        <f t="shared" si="4"/>
        <v>11341.25</v>
      </c>
      <c r="H66" s="117">
        <f t="shared" si="4"/>
        <v>1457.25</v>
      </c>
      <c r="I66" s="117">
        <f t="shared" si="4"/>
        <v>4.25</v>
      </c>
      <c r="J66" s="117">
        <f t="shared" si="4"/>
        <v>1162.5</v>
      </c>
      <c r="K66" s="117">
        <f t="shared" si="4"/>
        <v>428</v>
      </c>
      <c r="L66" s="117">
        <f t="shared" si="4"/>
        <v>95.75</v>
      </c>
      <c r="M66" s="117">
        <f t="shared" si="4"/>
        <v>782</v>
      </c>
    </row>
    <row r="69" spans="1:13" x14ac:dyDescent="0.25">
      <c r="A69" s="117" t="s">
        <v>195</v>
      </c>
    </row>
    <row r="70" spans="1:13" x14ac:dyDescent="0.25">
      <c r="C70" s="117" t="s">
        <v>196</v>
      </c>
      <c r="D70" s="117" t="s">
        <v>199</v>
      </c>
    </row>
    <row r="71" spans="1:13" x14ac:dyDescent="0.25">
      <c r="B71" s="117" t="s">
        <v>41</v>
      </c>
      <c r="C71" s="128">
        <f>SUM(D66)</f>
        <v>819.96100000000001</v>
      </c>
      <c r="D71" s="123">
        <f>SUM(C71/$C81)</f>
        <v>5.0512103121543882E-2</v>
      </c>
    </row>
    <row r="72" spans="1:13" x14ac:dyDescent="0.25">
      <c r="B72" s="117" t="s">
        <v>42</v>
      </c>
      <c r="C72" s="128">
        <f>SUM(E66)</f>
        <v>0</v>
      </c>
      <c r="D72" s="123">
        <f>SUM(C72/$C81)</f>
        <v>0</v>
      </c>
    </row>
    <row r="73" spans="1:13" x14ac:dyDescent="0.25">
      <c r="B73" s="117" t="s">
        <v>43</v>
      </c>
      <c r="C73" s="128">
        <f>SUM(F66)</f>
        <v>924</v>
      </c>
      <c r="D73" s="123">
        <f>SUM(C73/$C81)</f>
        <v>5.6921223429293032E-2</v>
      </c>
    </row>
    <row r="74" spans="1:13" x14ac:dyDescent="0.25">
      <c r="B74" s="117" t="s">
        <v>44</v>
      </c>
      <c r="C74" s="128">
        <f>SUM(G66)</f>
        <v>11341.25</v>
      </c>
      <c r="D74" s="123">
        <f>SUM(C74/$C81)</f>
        <v>0.69865565499726145</v>
      </c>
    </row>
    <row r="75" spans="1:13" x14ac:dyDescent="0.25">
      <c r="B75" s="117" t="s">
        <v>45</v>
      </c>
      <c r="C75" s="128">
        <f>SUM(H66)</f>
        <v>1457.25</v>
      </c>
      <c r="D75" s="123">
        <f>SUM(C75/$C81)</f>
        <v>8.9771052859672365E-2</v>
      </c>
    </row>
    <row r="76" spans="1:13" x14ac:dyDescent="0.25">
      <c r="B76" s="117" t="s">
        <v>46</v>
      </c>
      <c r="C76" s="128">
        <f>SUM(I66)</f>
        <v>4.25</v>
      </c>
      <c r="D76" s="123">
        <f>SUM(C76/$C81)</f>
        <v>2.6181298655248418E-4</v>
      </c>
    </row>
    <row r="77" spans="1:13" x14ac:dyDescent="0.25">
      <c r="B77" s="117" t="s">
        <v>47</v>
      </c>
      <c r="C77" s="128">
        <f>SUM(J66)</f>
        <v>1162.5</v>
      </c>
      <c r="D77" s="123">
        <f>SUM(C77/$C81)</f>
        <v>7.1613552204061848E-2</v>
      </c>
    </row>
    <row r="78" spans="1:13" x14ac:dyDescent="0.25">
      <c r="B78" s="117" t="s">
        <v>48</v>
      </c>
      <c r="C78" s="128">
        <f>SUM(K66)</f>
        <v>428</v>
      </c>
      <c r="D78" s="123">
        <f>SUM(C78/$C81)</f>
        <v>2.6366107822226641E-2</v>
      </c>
    </row>
    <row r="79" spans="1:13" x14ac:dyDescent="0.25">
      <c r="B79" s="117" t="s">
        <v>197</v>
      </c>
      <c r="C79" s="128">
        <f>SUM(L66)</f>
        <v>95.75</v>
      </c>
      <c r="D79" s="123">
        <f>SUM(C79/C81)</f>
        <v>5.8984925793883203E-3</v>
      </c>
    </row>
    <row r="80" spans="1:13" x14ac:dyDescent="0.25">
      <c r="B80" s="117" t="s">
        <v>50</v>
      </c>
      <c r="C80" s="118">
        <f>SUM(M66)</f>
        <v>782</v>
      </c>
      <c r="D80" s="123">
        <f>SUM(C80/$C81)</f>
        <v>4.817358952565709E-2</v>
      </c>
      <c r="H80" s="119"/>
      <c r="I80" s="119"/>
      <c r="J80" s="119"/>
    </row>
    <row r="81" spans="3:11" x14ac:dyDescent="0.25">
      <c r="C81" s="128">
        <f>SUM(C71:C79)</f>
        <v>16232.960999999999</v>
      </c>
      <c r="H81" s="119"/>
      <c r="I81" s="119"/>
      <c r="J81" s="119"/>
    </row>
    <row r="82" spans="3:11" x14ac:dyDescent="0.25">
      <c r="J82" s="118"/>
      <c r="K82" s="123">
        <v>4.8190589446546486E-2</v>
      </c>
    </row>
    <row r="83" spans="3:11" x14ac:dyDescent="0.25">
      <c r="J83" s="118"/>
      <c r="K83" s="123">
        <v>0</v>
      </c>
    </row>
    <row r="84" spans="3:11" x14ac:dyDescent="0.25">
      <c r="J84" s="118"/>
      <c r="K84" s="123">
        <v>5.4305149450533566E-2</v>
      </c>
    </row>
    <row r="85" spans="3:11" x14ac:dyDescent="0.25">
      <c r="J85" s="118"/>
      <c r="K85" s="123">
        <v>0.66654575346954958</v>
      </c>
    </row>
    <row r="86" spans="3:11" x14ac:dyDescent="0.25">
      <c r="J86" s="118"/>
      <c r="K86" s="123">
        <v>8.564521540778143E-2</v>
      </c>
    </row>
    <row r="87" spans="3:11" x14ac:dyDescent="0.25">
      <c r="J87" s="118"/>
      <c r="K87" s="123">
        <v>2.4978017874974852E-4</v>
      </c>
    </row>
    <row r="88" spans="3:11" x14ac:dyDescent="0.25">
      <c r="J88" s="118"/>
      <c r="K88" s="123">
        <v>6.8322225363901812E-2</v>
      </c>
    </row>
    <row r="89" spans="3:11" x14ac:dyDescent="0.25">
      <c r="J89" s="118"/>
      <c r="K89" s="123">
        <v>2.5154333295268793E-2</v>
      </c>
    </row>
    <row r="90" spans="3:11" x14ac:dyDescent="0.25">
      <c r="J90" s="118"/>
      <c r="K90" s="123">
        <v>5.6274004977149234E-3</v>
      </c>
    </row>
    <row r="91" spans="3:11" x14ac:dyDescent="0.25">
      <c r="J91" s="118"/>
      <c r="K91" s="123">
        <v>4.595955288995373E-2</v>
      </c>
    </row>
    <row r="92" spans="3:11" ht="15.75" x14ac:dyDescent="0.25">
      <c r="I92" s="124"/>
      <c r="J92" s="125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C25" sqref="C25"/>
    </sheetView>
  </sheetViews>
  <sheetFormatPr defaultRowHeight="15" x14ac:dyDescent="0.25"/>
  <cols>
    <col min="2" max="2" width="17.7109375" customWidth="1"/>
    <col min="3" max="3" width="51.85546875" bestFit="1" customWidth="1"/>
  </cols>
  <sheetData>
    <row r="1" spans="1:5" x14ac:dyDescent="0.25">
      <c r="A1" t="s">
        <v>152</v>
      </c>
      <c r="E1" s="48" t="s">
        <v>84</v>
      </c>
    </row>
    <row r="2" spans="1:5" ht="14.45" x14ac:dyDescent="0.3">
      <c r="D2" s="56" t="s">
        <v>75</v>
      </c>
      <c r="E2" s="50" t="s">
        <v>76</v>
      </c>
    </row>
    <row r="3" spans="1:5" x14ac:dyDescent="0.25">
      <c r="A3" s="57">
        <v>79000</v>
      </c>
      <c r="B3" s="58" t="s">
        <v>82</v>
      </c>
      <c r="C3" s="27" t="s">
        <v>85</v>
      </c>
      <c r="D3" s="59" t="s">
        <v>80</v>
      </c>
      <c r="E3" s="46">
        <v>14</v>
      </c>
    </row>
    <row r="4" spans="1:5" x14ac:dyDescent="0.25">
      <c r="A4" s="27"/>
      <c r="B4" s="60"/>
      <c r="C4" s="27" t="s">
        <v>86</v>
      </c>
      <c r="D4" s="59" t="s">
        <v>80</v>
      </c>
      <c r="E4" s="46">
        <v>41</v>
      </c>
    </row>
    <row r="5" spans="1:5" x14ac:dyDescent="0.25">
      <c r="A5" s="27"/>
      <c r="B5" s="60"/>
      <c r="C5" s="27" t="s">
        <v>87</v>
      </c>
      <c r="D5" s="59" t="s">
        <v>80</v>
      </c>
      <c r="E5" s="46" t="s">
        <v>80</v>
      </c>
    </row>
    <row r="6" spans="1:5" x14ac:dyDescent="0.25">
      <c r="A6" s="27"/>
      <c r="B6" s="60"/>
      <c r="C6" s="27" t="s">
        <v>88</v>
      </c>
      <c r="D6" s="59" t="s">
        <v>80</v>
      </c>
      <c r="E6" s="46">
        <v>42</v>
      </c>
    </row>
    <row r="7" spans="1:5" x14ac:dyDescent="0.25">
      <c r="A7" s="27"/>
      <c r="B7" s="60"/>
      <c r="C7" s="27" t="s">
        <v>89</v>
      </c>
      <c r="D7" s="59" t="s">
        <v>80</v>
      </c>
      <c r="E7" s="46" t="s">
        <v>80</v>
      </c>
    </row>
    <row r="8" spans="1:5" x14ac:dyDescent="0.25">
      <c r="A8" s="27"/>
      <c r="B8" s="60"/>
      <c r="C8" s="27" t="s">
        <v>90</v>
      </c>
      <c r="D8" s="59" t="s">
        <v>80</v>
      </c>
      <c r="E8" s="46">
        <v>15</v>
      </c>
    </row>
    <row r="9" spans="1:5" x14ac:dyDescent="0.25">
      <c r="A9" s="27"/>
      <c r="B9" s="60"/>
      <c r="C9" s="27" t="s">
        <v>91</v>
      </c>
      <c r="D9" s="59" t="s">
        <v>80</v>
      </c>
      <c r="E9" s="46">
        <v>24</v>
      </c>
    </row>
    <row r="10" spans="1:5" x14ac:dyDescent="0.25">
      <c r="A10" s="27"/>
      <c r="B10" s="60"/>
      <c r="C10" s="27" t="s">
        <v>92</v>
      </c>
      <c r="D10" s="59" t="s">
        <v>80</v>
      </c>
      <c r="E10" s="46">
        <v>15</v>
      </c>
    </row>
    <row r="11" spans="1:5" x14ac:dyDescent="0.25">
      <c r="A11" s="27"/>
      <c r="B11" s="60"/>
      <c r="C11" s="27" t="s">
        <v>93</v>
      </c>
      <c r="D11" s="59" t="s">
        <v>80</v>
      </c>
      <c r="E11" s="46">
        <v>13</v>
      </c>
    </row>
    <row r="12" spans="1:5" x14ac:dyDescent="0.25">
      <c r="A12" s="27"/>
      <c r="B12" s="60"/>
      <c r="C12" s="27" t="s">
        <v>94</v>
      </c>
      <c r="D12" s="59" t="s">
        <v>80</v>
      </c>
      <c r="E12" s="46">
        <v>24</v>
      </c>
    </row>
    <row r="13" spans="1:5" x14ac:dyDescent="0.25">
      <c r="A13" s="27"/>
      <c r="B13" s="60"/>
      <c r="C13" s="27" t="s">
        <v>95</v>
      </c>
      <c r="D13" s="59" t="s">
        <v>80</v>
      </c>
      <c r="E13" s="46">
        <v>7</v>
      </c>
    </row>
    <row r="14" spans="1:5" x14ac:dyDescent="0.25">
      <c r="A14" s="27"/>
      <c r="B14" s="60"/>
      <c r="C14" s="27" t="s">
        <v>96</v>
      </c>
      <c r="D14" s="59" t="s">
        <v>80</v>
      </c>
      <c r="E14" s="46" t="s">
        <v>80</v>
      </c>
    </row>
    <row r="15" spans="1:5" x14ac:dyDescent="0.25">
      <c r="A15" s="27"/>
      <c r="B15" s="60"/>
      <c r="C15" s="27" t="s">
        <v>97</v>
      </c>
      <c r="D15" s="59" t="s">
        <v>80</v>
      </c>
      <c r="E15" s="46">
        <v>23</v>
      </c>
    </row>
    <row r="16" spans="1:5" ht="14.45" x14ac:dyDescent="0.3">
      <c r="A16" s="62"/>
      <c r="B16" s="65" t="s">
        <v>101</v>
      </c>
      <c r="C16" s="62" t="s">
        <v>98</v>
      </c>
      <c r="D16" s="63"/>
      <c r="E16" s="62"/>
    </row>
    <row r="17" spans="1:5" x14ac:dyDescent="0.25">
      <c r="A17" s="62"/>
      <c r="B17" s="63"/>
      <c r="C17" s="62" t="s">
        <v>99</v>
      </c>
      <c r="D17" s="63"/>
      <c r="E17" s="62"/>
    </row>
    <row r="18" spans="1:5" x14ac:dyDescent="0.25">
      <c r="A18" s="57">
        <v>79080</v>
      </c>
      <c r="B18" s="58" t="s">
        <v>81</v>
      </c>
      <c r="C18" s="27"/>
      <c r="D18" s="59" t="s">
        <v>80</v>
      </c>
      <c r="E18" s="46">
        <v>110</v>
      </c>
    </row>
    <row r="19" spans="1:5" x14ac:dyDescent="0.25">
      <c r="A19" s="27"/>
      <c r="B19" s="64" t="s">
        <v>83</v>
      </c>
      <c r="C19" s="27"/>
      <c r="D19" s="59" t="s">
        <v>80</v>
      </c>
      <c r="E19" s="46" t="s">
        <v>80</v>
      </c>
    </row>
    <row r="20" spans="1:5" ht="14.45" x14ac:dyDescent="0.3">
      <c r="B20" s="61"/>
    </row>
    <row r="21" spans="1:5" ht="14.45" x14ac:dyDescent="0.3">
      <c r="A21" s="55"/>
      <c r="B21" s="51" t="s">
        <v>100</v>
      </c>
      <c r="C21" s="52"/>
      <c r="D21" s="53"/>
      <c r="E21" s="54">
        <f>SUM(E3:E19)</f>
        <v>328</v>
      </c>
    </row>
    <row r="23" spans="1:5" x14ac:dyDescent="0.25">
      <c r="B23" s="49"/>
    </row>
  </sheetData>
  <hyperlinks>
    <hyperlink ref="C7" r:id="rId1" display="https://viss.lansstyrelsen.se/Waters.aspx?waterEUID=SE625676-150556"/>
    <hyperlink ref="C8" r:id="rId2" display="https://viss.lansstyrelsen.se/Waters.aspx?waterEUID=SE626304-150774"/>
    <hyperlink ref="C9" r:id="rId3" display="https://viss.lansstyrelsen.se/Waters.aspx?waterEUID=SE625342-151175"/>
    <hyperlink ref="C10" r:id="rId4" display="https://viss.lansstyrelsen.se/Waters.aspx?waterEUID=SE625452-151205"/>
    <hyperlink ref="C11" r:id="rId5" display="https://viss.lansstyrelsen.se/Waters.aspx?waterEUID=SE625376-150861"/>
    <hyperlink ref="C12" r:id="rId6" display="https://viss.lansstyrelsen.se/Waters.aspx?waterEUID=SE624930-150523"/>
    <hyperlink ref="C13" r:id="rId7" display="https://viss.lansstyrelsen.se/Waters.aspx?waterEUID=SE626442-151230"/>
    <hyperlink ref="C14" r:id="rId8" display="https://viss.lansstyrelsen.se/Waters.aspx?waterEUID=SE625702-151825"/>
    <hyperlink ref="C15" r:id="rId9" display="https://viss.lansstyrelsen.se/Waters.aspx?waterEUID=SE625004-150044"/>
    <hyperlink ref="C17" r:id="rId10" display="https://viss.lansstyrelsen.se/Waters.aspx?waterEUID=SE561400-16120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opLeftCell="D1" workbookViewId="0">
      <selection activeCell="AA20" sqref="AA20:AB20"/>
    </sheetView>
  </sheetViews>
  <sheetFormatPr defaultRowHeight="15" x14ac:dyDescent="0.25"/>
  <cols>
    <col min="1" max="1" width="44" customWidth="1"/>
    <col min="2" max="2" width="6.7109375" customWidth="1"/>
    <col min="3" max="3" width="9.28515625" customWidth="1"/>
    <col min="4" max="4" width="12.28515625" style="37" customWidth="1"/>
    <col min="5" max="5" width="7.140625" style="37" customWidth="1"/>
    <col min="6" max="11" width="9.140625" style="37"/>
    <col min="12" max="13" width="9.140625" style="37" customWidth="1"/>
    <col min="14" max="14" width="6.7109375" style="37" customWidth="1"/>
    <col min="15" max="15" width="8.140625" customWidth="1"/>
    <col min="16" max="25" width="9.140625" customWidth="1"/>
    <col min="27" max="27" width="11.85546875" style="37" customWidth="1"/>
    <col min="28" max="28" width="12" style="37" customWidth="1"/>
  </cols>
  <sheetData>
    <row r="1" spans="1:28" ht="18.75" x14ac:dyDescent="0.3">
      <c r="A1" s="33" t="s">
        <v>77</v>
      </c>
      <c r="B1" s="33"/>
      <c r="C1" s="33"/>
      <c r="D1" s="34"/>
      <c r="E1" s="35"/>
      <c r="F1" s="35"/>
      <c r="G1" s="35"/>
      <c r="H1" s="35"/>
      <c r="I1" s="35"/>
      <c r="J1" s="35"/>
      <c r="K1" s="35"/>
      <c r="L1" s="35"/>
      <c r="M1" s="35"/>
      <c r="N1" s="35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135" t="s">
        <v>103</v>
      </c>
      <c r="AA1" s="67"/>
      <c r="AB1" s="67"/>
    </row>
    <row r="2" spans="1:28" ht="18.75" x14ac:dyDescent="0.3">
      <c r="A2" s="33"/>
      <c r="B2" s="130">
        <v>2016</v>
      </c>
      <c r="C2" s="134"/>
      <c r="D2" s="130">
        <v>2017</v>
      </c>
      <c r="E2" s="134"/>
      <c r="F2" s="130">
        <v>2018</v>
      </c>
      <c r="G2" s="134">
        <v>2020</v>
      </c>
      <c r="H2" s="130">
        <v>2019</v>
      </c>
      <c r="I2" s="134">
        <v>2022</v>
      </c>
      <c r="J2" s="130">
        <v>2020</v>
      </c>
      <c r="K2" s="134">
        <v>2024</v>
      </c>
      <c r="L2" s="130">
        <v>2021</v>
      </c>
      <c r="M2" s="134">
        <v>2026</v>
      </c>
      <c r="N2" s="130">
        <v>2022</v>
      </c>
      <c r="O2" s="131"/>
      <c r="P2" s="130">
        <v>2023</v>
      </c>
      <c r="Q2" s="131"/>
      <c r="R2" s="130">
        <v>2024</v>
      </c>
      <c r="S2" s="131"/>
      <c r="T2" s="130">
        <v>2025</v>
      </c>
      <c r="U2" s="131"/>
      <c r="V2" s="130">
        <v>2026</v>
      </c>
      <c r="W2" s="131"/>
      <c r="X2" s="130">
        <v>2027</v>
      </c>
      <c r="Y2" s="131"/>
      <c r="Z2" s="136"/>
      <c r="AA2" s="67"/>
      <c r="AB2" s="67"/>
    </row>
    <row r="3" spans="1:28" ht="18.75" x14ac:dyDescent="0.3">
      <c r="A3" s="33"/>
      <c r="B3" s="40" t="s">
        <v>75</v>
      </c>
      <c r="C3" s="40" t="s">
        <v>76</v>
      </c>
      <c r="D3" s="40" t="s">
        <v>75</v>
      </c>
      <c r="E3" s="40" t="s">
        <v>76</v>
      </c>
      <c r="F3" s="40" t="s">
        <v>75</v>
      </c>
      <c r="G3" s="40" t="s">
        <v>76</v>
      </c>
      <c r="H3" s="40" t="s">
        <v>75</v>
      </c>
      <c r="I3" s="40" t="s">
        <v>76</v>
      </c>
      <c r="J3" s="40" t="s">
        <v>75</v>
      </c>
      <c r="K3" s="40" t="s">
        <v>76</v>
      </c>
      <c r="L3" s="40" t="s">
        <v>75</v>
      </c>
      <c r="M3" s="40" t="s">
        <v>76</v>
      </c>
      <c r="N3" s="40" t="s">
        <v>75</v>
      </c>
      <c r="O3" s="40" t="s">
        <v>76</v>
      </c>
      <c r="P3" s="40" t="s">
        <v>75</v>
      </c>
      <c r="Q3" s="40" t="s">
        <v>76</v>
      </c>
      <c r="R3" s="40" t="s">
        <v>75</v>
      </c>
      <c r="S3" s="40" t="s">
        <v>76</v>
      </c>
      <c r="T3" s="40" t="s">
        <v>75</v>
      </c>
      <c r="U3" s="40" t="s">
        <v>76</v>
      </c>
      <c r="V3" s="40" t="s">
        <v>75</v>
      </c>
      <c r="W3" s="40" t="s">
        <v>76</v>
      </c>
      <c r="X3" s="40" t="s">
        <v>75</v>
      </c>
      <c r="Y3" s="40" t="s">
        <v>76</v>
      </c>
      <c r="Z3" s="136"/>
      <c r="AA3" s="94" t="s">
        <v>78</v>
      </c>
      <c r="AB3" s="94" t="s">
        <v>79</v>
      </c>
    </row>
    <row r="4" spans="1:28" ht="18.75" x14ac:dyDescent="0.25">
      <c r="A4" s="132" t="s">
        <v>66</v>
      </c>
      <c r="B4" s="132"/>
      <c r="C4" s="132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Z4" s="136"/>
    </row>
    <row r="5" spans="1:28" ht="18.75" x14ac:dyDescent="0.25">
      <c r="A5" s="38" t="s">
        <v>43</v>
      </c>
      <c r="B5" s="48">
        <f>('UNDERLAG sparbeting'!$G$4*'UNDERLAG sparbeting'!$C$4)</f>
        <v>283.5</v>
      </c>
      <c r="C5" s="48">
        <f>('UNDERLAG sparbeting'!$H$4*'UNDERLAG sparbeting'!$C$4)</f>
        <v>34.5</v>
      </c>
      <c r="D5" s="41">
        <f>('UNDERLAG sparbeting'!$G$4*'UNDERLAG sparbeting'!$C$4)</f>
        <v>283.5</v>
      </c>
      <c r="E5" s="35">
        <f>('UNDERLAG sparbeting'!$H$4*'UNDERLAG sparbeting'!$C$4)</f>
        <v>34.5</v>
      </c>
      <c r="F5" s="41">
        <f>('UNDERLAG sparbeting'!$G$4*'UNDERLAG sparbeting'!$C$4)</f>
        <v>283.5</v>
      </c>
      <c r="G5" s="67">
        <f>('UNDERLAG sparbeting'!$H$4*'UNDERLAG sparbeting'!$C$4)</f>
        <v>34.5</v>
      </c>
      <c r="H5" s="41">
        <f>('UNDERLAG sparbeting'!$G$4*'UNDERLAG sparbeting'!$C$4)</f>
        <v>283.5</v>
      </c>
      <c r="I5" s="67">
        <f>('UNDERLAG sparbeting'!$H$4*'UNDERLAG sparbeting'!$C$4)</f>
        <v>34.5</v>
      </c>
      <c r="J5" s="41">
        <f>('UNDERLAG sparbeting'!$G$4*'UNDERLAG sparbeting'!$C$4)</f>
        <v>283.5</v>
      </c>
      <c r="K5" s="67">
        <f>('UNDERLAG sparbeting'!$H$4*'UNDERLAG sparbeting'!$C$4)</f>
        <v>34.5</v>
      </c>
      <c r="L5" s="41">
        <f>('UNDERLAG sparbeting'!$G$4*'UNDERLAG sparbeting'!$C$4)</f>
        <v>283.5</v>
      </c>
      <c r="M5" s="67">
        <f>('UNDERLAG sparbeting'!$H$4*'UNDERLAG sparbeting'!$C$4)</f>
        <v>34.5</v>
      </c>
      <c r="N5" s="41">
        <f>('UNDERLAG sparbeting'!$G$4*'UNDERLAG sparbeting'!$C$4)</f>
        <v>283.5</v>
      </c>
      <c r="O5" s="67">
        <f>('UNDERLAG sparbeting'!$H$4*'UNDERLAG sparbeting'!$C$4)</f>
        <v>34.5</v>
      </c>
      <c r="P5" s="41">
        <f>('UNDERLAG sparbeting'!$G$4*'UNDERLAG sparbeting'!$C$4)</f>
        <v>283.5</v>
      </c>
      <c r="Q5" s="67">
        <f>('UNDERLAG sparbeting'!$H$4*'UNDERLAG sparbeting'!$C$4)</f>
        <v>34.5</v>
      </c>
      <c r="R5" s="41">
        <f>('UNDERLAG sparbeting'!$G$4*'UNDERLAG sparbeting'!$C$4)</f>
        <v>283.5</v>
      </c>
      <c r="S5" s="67">
        <f>('UNDERLAG sparbeting'!$H$4*'UNDERLAG sparbeting'!$C$4)</f>
        <v>34.5</v>
      </c>
      <c r="T5" s="41">
        <f>('UNDERLAG sparbeting'!$G$4*'UNDERLAG sparbeting'!$C$4)</f>
        <v>283.5</v>
      </c>
      <c r="U5" s="67">
        <f>('UNDERLAG sparbeting'!$H$4*'UNDERLAG sparbeting'!$C$4)</f>
        <v>34.5</v>
      </c>
      <c r="V5" s="41">
        <f>('UNDERLAG sparbeting'!$G$4*'UNDERLAG sparbeting'!$C$4)</f>
        <v>283.5</v>
      </c>
      <c r="W5" s="67">
        <f>('UNDERLAG sparbeting'!$H$4*'UNDERLAG sparbeting'!$C$4)</f>
        <v>34.5</v>
      </c>
      <c r="X5" s="35"/>
      <c r="Y5" s="35"/>
      <c r="Z5" s="136"/>
      <c r="AA5" s="37">
        <f>SUM(B5,D5,F5,H5,J5,L5,N5,P5,R5,T5,V5,X5)</f>
        <v>3118.5</v>
      </c>
      <c r="AB5" s="37">
        <f>SUM(C5,E5,G5,I5,K5,M5,O5,Q5,S5,U5,W5,Y5)</f>
        <v>379.5</v>
      </c>
    </row>
    <row r="6" spans="1:28" ht="18.75" x14ac:dyDescent="0.3">
      <c r="A6" s="38" t="s">
        <v>50</v>
      </c>
      <c r="B6" s="66" t="s">
        <v>80</v>
      </c>
      <c r="C6" s="66" t="s">
        <v>80</v>
      </c>
      <c r="D6" s="42" t="s">
        <v>80</v>
      </c>
      <c r="E6" s="35">
        <f>('UNDERLAG sparbeting'!$H$10*'UNDERLAG sparbeting'!$C$10)</f>
        <v>9.2999999999999989</v>
      </c>
      <c r="F6" s="36" t="s">
        <v>80</v>
      </c>
      <c r="G6" s="36" t="s">
        <v>80</v>
      </c>
      <c r="H6" s="35" t="s">
        <v>80</v>
      </c>
      <c r="I6" s="67">
        <f>('UNDERLAG sparbeting'!$H$10*'UNDERLAG sparbeting'!$C$10)</f>
        <v>9.2999999999999989</v>
      </c>
      <c r="J6" s="36" t="s">
        <v>80</v>
      </c>
      <c r="K6" s="37" t="s">
        <v>80</v>
      </c>
      <c r="L6" s="42" t="s">
        <v>80</v>
      </c>
      <c r="M6" s="67">
        <f>('UNDERLAG sparbeting'!$H$10*'UNDERLAG sparbeting'!$C$10)</f>
        <v>9.2999999999999989</v>
      </c>
      <c r="N6" s="36" t="s">
        <v>80</v>
      </c>
      <c r="O6" s="37" t="s">
        <v>80</v>
      </c>
      <c r="P6" s="42" t="s">
        <v>80</v>
      </c>
      <c r="Q6" s="67">
        <f>('UNDERLAG sparbeting'!$H$10*'UNDERLAG sparbeting'!$C$10)</f>
        <v>9.2999999999999989</v>
      </c>
      <c r="R6" s="36" t="s">
        <v>80</v>
      </c>
      <c r="S6" s="37" t="s">
        <v>80</v>
      </c>
      <c r="T6" s="42" t="s">
        <v>80</v>
      </c>
      <c r="U6" s="67" t="s">
        <v>80</v>
      </c>
      <c r="V6" s="36" t="s">
        <v>80</v>
      </c>
      <c r="W6" s="37" t="s">
        <v>80</v>
      </c>
      <c r="X6" s="42" t="s">
        <v>80</v>
      </c>
      <c r="Y6" s="67">
        <f>('UNDERLAG sparbeting'!$H$10*'UNDERLAG sparbeting'!$C$10)</f>
        <v>9.2999999999999989</v>
      </c>
      <c r="Z6" s="136"/>
      <c r="AA6" s="48">
        <f>SUM(B6,D6,F6,H6,J6,L6,N6,P6,R6,T6,V6,X6)</f>
        <v>0</v>
      </c>
      <c r="AB6" s="48">
        <f>SUM(C6,E6,G6,I6,K6,M6,O6,Q6,S6,U6,W6,Y6)</f>
        <v>46.499999999999993</v>
      </c>
    </row>
    <row r="7" spans="1:28" ht="18.75" x14ac:dyDescent="0.3">
      <c r="A7" s="38" t="s">
        <v>41</v>
      </c>
      <c r="B7" s="38"/>
      <c r="C7" s="38"/>
      <c r="D7" s="42"/>
      <c r="E7" s="35"/>
      <c r="H7" s="35"/>
      <c r="I7" s="35"/>
      <c r="L7" s="35"/>
      <c r="M7" s="35"/>
      <c r="P7" s="27"/>
      <c r="Q7" s="27"/>
      <c r="T7" s="27"/>
      <c r="U7" s="27"/>
      <c r="X7" s="27"/>
      <c r="Y7" s="27"/>
      <c r="Z7" s="136"/>
      <c r="AA7" s="48">
        <f t="shared" ref="AA7:AA19" si="0">SUM(B7,D7,F7,H7,J7,L7,N7,P7,R7,T7,V7,X7)</f>
        <v>0</v>
      </c>
      <c r="AB7" s="48">
        <f t="shared" ref="AB7:AB19" si="1">SUM(C7,E7,G7,I7,K7,M7,O7,Q7,S7,U7,W7,Y7)</f>
        <v>0</v>
      </c>
    </row>
    <row r="8" spans="1:28" ht="18.75" x14ac:dyDescent="0.3">
      <c r="A8" t="s">
        <v>113</v>
      </c>
      <c r="B8" s="38"/>
      <c r="C8" s="38"/>
      <c r="D8" s="42"/>
      <c r="E8" s="35"/>
      <c r="F8" s="37">
        <f>('UNDERLAG sparbeting'!G12*'UNDERLAG sparbeting'!C12)</f>
        <v>446</v>
      </c>
      <c r="G8" s="37">
        <f>('UNDERLAG sparbeting'!H12*'UNDERLAG sparbeting'!C12)</f>
        <v>121</v>
      </c>
      <c r="H8" s="35"/>
      <c r="I8" s="35"/>
      <c r="L8" s="35"/>
      <c r="M8" s="35"/>
      <c r="P8" s="27"/>
      <c r="Q8" s="27"/>
      <c r="T8" s="27"/>
      <c r="U8" s="27"/>
      <c r="X8" s="27"/>
      <c r="Y8" s="27"/>
      <c r="Z8" s="136"/>
      <c r="AA8" s="48">
        <f t="shared" si="0"/>
        <v>446</v>
      </c>
      <c r="AB8" s="48">
        <f t="shared" si="1"/>
        <v>121</v>
      </c>
    </row>
    <row r="9" spans="1:28" ht="18.75" x14ac:dyDescent="0.3">
      <c r="A9" s="38" t="s">
        <v>67</v>
      </c>
      <c r="B9" s="47"/>
      <c r="C9" s="47"/>
      <c r="D9" s="42"/>
      <c r="E9" s="35"/>
      <c r="H9" s="35"/>
      <c r="I9" s="35"/>
      <c r="L9" s="35"/>
      <c r="M9" s="35"/>
      <c r="P9" s="27"/>
      <c r="Q9" s="27"/>
      <c r="T9" s="27"/>
      <c r="U9" s="27"/>
      <c r="X9" s="27"/>
      <c r="Y9" s="27"/>
      <c r="Z9" s="136"/>
      <c r="AA9" s="70">
        <f t="shared" ref="AA9:AA10" si="2">SUM(B9,D9,F9,H9,J9,L9,N9,P9,R9,T9,V9,X9)</f>
        <v>0</v>
      </c>
      <c r="AB9" s="70">
        <f t="shared" ref="AB9:AB10" si="3">SUM(C9,E9,G9,I9,K9,M9,O9,Q9,S9,U9,W9,Y9)</f>
        <v>0</v>
      </c>
    </row>
    <row r="10" spans="1:28" ht="18.75" x14ac:dyDescent="0.3">
      <c r="A10" s="91" t="s">
        <v>141</v>
      </c>
      <c r="B10" s="68"/>
      <c r="C10" s="68"/>
      <c r="D10" s="42"/>
      <c r="E10" s="67"/>
      <c r="F10" s="70"/>
      <c r="G10" s="70"/>
      <c r="H10" s="67"/>
      <c r="I10" s="67">
        <f>('UNDERLAG sparbeting'!$H$14*'UNDERLAG sparbeting'!$C$14)</f>
        <v>43.5</v>
      </c>
      <c r="J10" s="70"/>
      <c r="K10" s="70"/>
      <c r="L10" s="67"/>
      <c r="M10" s="67">
        <f>('UNDERLAG sparbeting'!$H$14*'UNDERLAG sparbeting'!$C$14)</f>
        <v>43.5</v>
      </c>
      <c r="N10" s="70"/>
      <c r="P10" s="27"/>
      <c r="Q10" s="27"/>
      <c r="T10" s="27"/>
      <c r="U10" s="27"/>
      <c r="X10" s="27"/>
      <c r="Y10" s="27"/>
      <c r="Z10" s="136"/>
      <c r="AA10" s="70">
        <f t="shared" si="2"/>
        <v>0</v>
      </c>
      <c r="AB10" s="70">
        <f t="shared" si="3"/>
        <v>87</v>
      </c>
    </row>
    <row r="11" spans="1:28" ht="37.5" x14ac:dyDescent="0.25">
      <c r="A11" s="68" t="s">
        <v>68</v>
      </c>
      <c r="B11" s="68"/>
      <c r="C11" s="68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Z11" s="136"/>
      <c r="AA11" s="48">
        <f t="shared" si="0"/>
        <v>0</v>
      </c>
      <c r="AB11" s="48">
        <f t="shared" si="1"/>
        <v>0</v>
      </c>
    </row>
    <row r="12" spans="1:28" ht="18.75" x14ac:dyDescent="0.3">
      <c r="A12" s="38" t="s">
        <v>69</v>
      </c>
      <c r="B12" s="48">
        <v>210</v>
      </c>
      <c r="C12" s="48">
        <v>29</v>
      </c>
      <c r="D12" s="42"/>
      <c r="E12" s="35"/>
      <c r="H12" s="35"/>
      <c r="I12" s="35"/>
      <c r="L12" s="35"/>
      <c r="M12" s="35"/>
      <c r="P12" s="27"/>
      <c r="Q12" s="27"/>
      <c r="T12" s="27"/>
      <c r="U12" s="27"/>
      <c r="X12" s="27"/>
      <c r="Y12" s="27"/>
      <c r="Z12" s="136"/>
      <c r="AA12" s="48">
        <f t="shared" si="0"/>
        <v>210</v>
      </c>
      <c r="AB12" s="48">
        <f t="shared" si="1"/>
        <v>29</v>
      </c>
    </row>
    <row r="13" spans="1:28" ht="18.75" x14ac:dyDescent="0.3">
      <c r="A13" s="38" t="s">
        <v>70</v>
      </c>
      <c r="B13" s="48"/>
      <c r="C13" s="48"/>
      <c r="D13" s="42"/>
      <c r="E13" s="35">
        <f>('UNDERLAG sparbeting'!H17*'UNDERLAG sparbeting'!C17)</f>
        <v>5</v>
      </c>
      <c r="G13" s="37">
        <f>('UNDERLAG sparbeting'!H17*'UNDERLAG sparbeting'!C17)</f>
        <v>5</v>
      </c>
      <c r="H13" s="35"/>
      <c r="I13" s="35"/>
      <c r="L13" s="35"/>
      <c r="M13" s="35"/>
      <c r="P13" s="27"/>
      <c r="Q13" s="27"/>
      <c r="T13" s="27"/>
      <c r="U13" s="27"/>
      <c r="X13" s="27"/>
      <c r="Y13" s="27"/>
      <c r="Z13" s="136"/>
      <c r="AA13" s="48">
        <f t="shared" si="0"/>
        <v>0</v>
      </c>
      <c r="AB13" s="48">
        <f t="shared" si="1"/>
        <v>10</v>
      </c>
    </row>
    <row r="14" spans="1:28" ht="18.75" x14ac:dyDescent="0.3">
      <c r="A14" s="38" t="s">
        <v>132</v>
      </c>
      <c r="B14" s="48"/>
      <c r="C14" s="48">
        <f>('UNDERLAG sparbeting'!H18*'UNDERLAG sparbeting'!C18)</f>
        <v>13.600000000000001</v>
      </c>
      <c r="D14" s="42"/>
      <c r="E14" s="35">
        <f>('UNDERLAG sparbeting'!H18*'UNDERLAG sparbeting'!C18)</f>
        <v>13.600000000000001</v>
      </c>
      <c r="G14" s="37">
        <f>('UNDERLAG sparbeting'!H18*'UNDERLAG sparbeting'!C18)</f>
        <v>13.600000000000001</v>
      </c>
      <c r="H14" s="35"/>
      <c r="I14" s="35">
        <f>('UNDERLAG sparbeting'!H18*'UNDERLAG sparbeting'!C18)</f>
        <v>13.600000000000001</v>
      </c>
      <c r="K14" s="37">
        <f>('UNDERLAG sparbeting'!H18*'UNDERLAG sparbeting'!C18)</f>
        <v>13.600000000000001</v>
      </c>
      <c r="L14" s="35"/>
      <c r="M14" s="35"/>
      <c r="P14" s="27"/>
      <c r="Q14" s="27"/>
      <c r="T14" s="27"/>
      <c r="U14" s="27"/>
      <c r="X14" s="27"/>
      <c r="Y14" s="27"/>
      <c r="Z14" s="136"/>
      <c r="AA14" s="48">
        <f t="shared" si="0"/>
        <v>0</v>
      </c>
      <c r="AB14" s="48">
        <f t="shared" si="1"/>
        <v>68</v>
      </c>
    </row>
    <row r="15" spans="1:28" ht="18.75" x14ac:dyDescent="0.3">
      <c r="A15" s="38" t="s">
        <v>143</v>
      </c>
      <c r="B15" s="70"/>
      <c r="C15" s="70"/>
      <c r="D15" s="42"/>
      <c r="E15" s="67">
        <f>('UNDERLAG sparbeting'!H19*'UNDERLAG sparbeting'!C19)</f>
        <v>0.3</v>
      </c>
      <c r="F15" s="70"/>
      <c r="G15" s="70">
        <f>('UNDERLAG sparbeting'!H19*'UNDERLAG sparbeting'!C19)</f>
        <v>0.3</v>
      </c>
      <c r="H15" s="67"/>
      <c r="I15" s="67">
        <f>('UNDERLAG sparbeting'!H19*'UNDERLAG sparbeting'!C19)</f>
        <v>0.3</v>
      </c>
      <c r="J15" s="70"/>
      <c r="K15" s="70">
        <f>('UNDERLAG sparbeting'!H19*'UNDERLAG sparbeting'!C19)</f>
        <v>0.3</v>
      </c>
      <c r="L15" s="67"/>
      <c r="M15" s="67">
        <f>('UNDERLAG sparbeting'!H19*'UNDERLAG sparbeting'!C19)</f>
        <v>0.3</v>
      </c>
      <c r="N15" s="70"/>
      <c r="P15" s="27"/>
      <c r="Q15" s="27"/>
      <c r="T15" s="27"/>
      <c r="U15" s="27"/>
      <c r="X15" s="27"/>
      <c r="Y15" s="27"/>
      <c r="Z15" s="136"/>
      <c r="AA15" s="70">
        <f t="shared" ref="AA15" si="4">SUM(B15,D15,F15,H15,J15,L15,N15,P15,R15,T15,V15,X15)</f>
        <v>0</v>
      </c>
      <c r="AB15" s="70">
        <f t="shared" ref="AB15" si="5">SUM(C15,E15,G15,I15,K15,M15,O15,Q15,S15,U15,W15,Y15)</f>
        <v>1.5</v>
      </c>
    </row>
    <row r="16" spans="1:28" ht="18.75" x14ac:dyDescent="0.3">
      <c r="A16" s="38" t="s">
        <v>71</v>
      </c>
      <c r="B16" s="48"/>
      <c r="C16" s="48"/>
      <c r="D16" s="42"/>
      <c r="E16" s="35">
        <f>('UNDERLAG sparbeting'!H20*'UNDERLAG sparbeting'!C20)</f>
        <v>1.2</v>
      </c>
      <c r="G16" s="37">
        <f>('UNDERLAG sparbeting'!H20*'UNDERLAG sparbeting'!C20)</f>
        <v>1.2</v>
      </c>
      <c r="H16" s="35"/>
      <c r="I16" s="35">
        <f>('UNDERLAG sparbeting'!H20*'UNDERLAG sparbeting'!C20)</f>
        <v>1.2</v>
      </c>
      <c r="K16" s="37">
        <f>('UNDERLAG sparbeting'!H20*'UNDERLAG sparbeting'!C20)</f>
        <v>1.2</v>
      </c>
      <c r="L16" s="35"/>
      <c r="M16" s="35">
        <f>('UNDERLAG sparbeting'!H20*'UNDERLAG sparbeting'!C20)</f>
        <v>1.2</v>
      </c>
      <c r="P16" s="27"/>
      <c r="Q16" s="27"/>
      <c r="T16" s="27"/>
      <c r="U16" s="27"/>
      <c r="X16" s="27"/>
      <c r="Y16" s="27"/>
      <c r="Z16" s="136"/>
      <c r="AA16" s="48">
        <f t="shared" si="0"/>
        <v>0</v>
      </c>
      <c r="AB16" s="48">
        <f t="shared" si="1"/>
        <v>6</v>
      </c>
    </row>
    <row r="17" spans="1:28" ht="18.75" x14ac:dyDescent="0.3">
      <c r="A17" s="38" t="s">
        <v>72</v>
      </c>
      <c r="B17" s="48"/>
      <c r="C17" s="70">
        <f>('UNDERLAG sparbeting'!H21*'UNDERLAG sparbeting'!C21)</f>
        <v>2.25</v>
      </c>
      <c r="D17" s="42"/>
      <c r="E17" s="35">
        <f>('UNDERLAG sparbeting'!H21*'UNDERLAG sparbeting'!C21)</f>
        <v>2.25</v>
      </c>
      <c r="G17" s="37">
        <f>('UNDERLAG sparbeting'!H21*'UNDERLAG sparbeting'!C21)</f>
        <v>2.25</v>
      </c>
      <c r="H17" s="35"/>
      <c r="I17" s="67">
        <f>('UNDERLAG sparbeting'!H21*'UNDERLAG sparbeting'!C21)</f>
        <v>2.25</v>
      </c>
      <c r="K17" s="70">
        <f>('UNDERLAG sparbeting'!H21*'UNDERLAG sparbeting'!C21)</f>
        <v>2.25</v>
      </c>
      <c r="L17" s="35"/>
      <c r="M17" s="35"/>
      <c r="P17" s="27"/>
      <c r="Q17" s="27"/>
      <c r="T17" s="27"/>
      <c r="U17" s="27"/>
      <c r="X17" s="27"/>
      <c r="Y17" s="27"/>
      <c r="Z17" s="136"/>
      <c r="AA17" s="48">
        <f t="shared" si="0"/>
        <v>0</v>
      </c>
      <c r="AB17" s="48">
        <f t="shared" si="1"/>
        <v>11.25</v>
      </c>
    </row>
    <row r="18" spans="1:28" ht="18.75" x14ac:dyDescent="0.3">
      <c r="A18" s="38" t="s">
        <v>73</v>
      </c>
      <c r="B18" s="48"/>
      <c r="C18" s="48"/>
      <c r="D18" s="42"/>
      <c r="E18" s="35"/>
      <c r="H18" s="35"/>
      <c r="I18" s="35"/>
      <c r="L18" s="35"/>
      <c r="M18" s="35"/>
      <c r="P18" s="27"/>
      <c r="Q18" s="27"/>
      <c r="T18" s="27"/>
      <c r="U18" s="27"/>
      <c r="X18" s="27"/>
      <c r="Y18" s="27"/>
      <c r="Z18" s="136"/>
      <c r="AA18" s="48">
        <f t="shared" si="0"/>
        <v>0</v>
      </c>
      <c r="AB18" s="48">
        <f t="shared" si="1"/>
        <v>0</v>
      </c>
    </row>
    <row r="19" spans="1:28" ht="18.75" x14ac:dyDescent="0.3">
      <c r="A19" s="38" t="s">
        <v>74</v>
      </c>
      <c r="B19" s="48"/>
      <c r="C19" s="48"/>
      <c r="D19" s="42"/>
      <c r="E19" s="35"/>
      <c r="H19" s="35"/>
      <c r="I19" s="35"/>
      <c r="L19" s="35"/>
      <c r="M19" s="35"/>
      <c r="P19" s="27"/>
      <c r="Q19" s="27"/>
      <c r="T19" s="27"/>
      <c r="U19" s="27"/>
      <c r="X19" s="27"/>
      <c r="Y19" s="27"/>
      <c r="Z19" s="136"/>
      <c r="AA19" s="48">
        <f t="shared" si="0"/>
        <v>0</v>
      </c>
      <c r="AB19" s="48">
        <f t="shared" si="1"/>
        <v>0</v>
      </c>
    </row>
    <row r="20" spans="1:28" ht="15.75" x14ac:dyDescent="0.25">
      <c r="A20" s="97" t="s">
        <v>145</v>
      </c>
      <c r="B20" s="98">
        <f>SUM(B5:B19)</f>
        <v>493.5</v>
      </c>
      <c r="C20" s="98">
        <f>SUM(C5:C19)</f>
        <v>79.349999999999994</v>
      </c>
      <c r="D20" s="99">
        <f t="shared" ref="D20:Y20" si="6">(SUM(D5:D19)+B20)</f>
        <v>777</v>
      </c>
      <c r="E20" s="99">
        <f t="shared" si="6"/>
        <v>145.5</v>
      </c>
      <c r="F20" s="99">
        <f t="shared" si="6"/>
        <v>1506.5</v>
      </c>
      <c r="G20" s="99">
        <f t="shared" si="6"/>
        <v>323.35000000000002</v>
      </c>
      <c r="H20" s="99">
        <f t="shared" si="6"/>
        <v>1790</v>
      </c>
      <c r="I20" s="99">
        <f t="shared" si="6"/>
        <v>428</v>
      </c>
      <c r="J20" s="99">
        <f t="shared" si="6"/>
        <v>2073.5</v>
      </c>
      <c r="K20" s="99">
        <f t="shared" si="6"/>
        <v>479.85</v>
      </c>
      <c r="L20" s="99">
        <f t="shared" si="6"/>
        <v>2357</v>
      </c>
      <c r="M20" s="99">
        <f t="shared" si="6"/>
        <v>568.65</v>
      </c>
      <c r="N20" s="99">
        <f t="shared" si="6"/>
        <v>2640.5</v>
      </c>
      <c r="O20" s="98">
        <f t="shared" si="6"/>
        <v>603.15</v>
      </c>
      <c r="P20" s="98">
        <f t="shared" si="6"/>
        <v>2924</v>
      </c>
      <c r="Q20" s="99">
        <f t="shared" si="6"/>
        <v>646.94999999999993</v>
      </c>
      <c r="R20" s="99">
        <f t="shared" si="6"/>
        <v>3207.5</v>
      </c>
      <c r="S20" s="99">
        <f t="shared" si="6"/>
        <v>681.44999999999993</v>
      </c>
      <c r="T20" s="99">
        <f t="shared" si="6"/>
        <v>3491</v>
      </c>
      <c r="U20" s="99">
        <f t="shared" si="6"/>
        <v>715.94999999999993</v>
      </c>
      <c r="V20" s="99">
        <f t="shared" si="6"/>
        <v>3774.5</v>
      </c>
      <c r="W20" s="99">
        <f t="shared" si="6"/>
        <v>750.44999999999993</v>
      </c>
      <c r="X20" s="99">
        <f t="shared" si="6"/>
        <v>3774.5</v>
      </c>
      <c r="Y20" s="99">
        <f t="shared" si="6"/>
        <v>759.74999999999989</v>
      </c>
      <c r="Z20" s="136"/>
      <c r="AA20" s="99">
        <f>SUM(AA5:AA19)</f>
        <v>3774.5</v>
      </c>
      <c r="AB20" s="99">
        <f>SUM(AB5:AB19)</f>
        <v>759.75</v>
      </c>
    </row>
    <row r="21" spans="1:28" ht="18.75" x14ac:dyDescent="0.25">
      <c r="A21" s="39"/>
      <c r="B21" s="48"/>
      <c r="C21" s="48"/>
    </row>
    <row r="22" spans="1:28" ht="56.25" x14ac:dyDescent="0.25">
      <c r="A22" s="95" t="s">
        <v>150</v>
      </c>
      <c r="B22" s="37"/>
      <c r="C22" s="37"/>
    </row>
    <row r="23" spans="1:28" ht="18.75" x14ac:dyDescent="0.25">
      <c r="A23" s="38"/>
      <c r="B23" s="37"/>
      <c r="C23" s="37"/>
    </row>
    <row r="24" spans="1:28" x14ac:dyDescent="0.25">
      <c r="B24" s="37"/>
      <c r="C24" s="37"/>
    </row>
    <row r="25" spans="1:28" x14ac:dyDescent="0.25">
      <c r="B25" s="37"/>
      <c r="C25" s="37"/>
      <c r="D25" s="48"/>
    </row>
    <row r="26" spans="1:28" x14ac:dyDescent="0.25">
      <c r="B26" s="37"/>
      <c r="C26" s="37"/>
    </row>
    <row r="27" spans="1:28" x14ac:dyDescent="0.25">
      <c r="B27" s="37"/>
      <c r="C27" s="37"/>
      <c r="D27" s="44"/>
      <c r="H27" s="22"/>
    </row>
    <row r="28" spans="1:28" x14ac:dyDescent="0.25">
      <c r="B28" s="37"/>
      <c r="C28" s="37"/>
      <c r="E28" s="43"/>
    </row>
    <row r="29" spans="1:28" x14ac:dyDescent="0.25">
      <c r="B29" s="48"/>
      <c r="C29" s="48"/>
    </row>
    <row r="30" spans="1:28" x14ac:dyDescent="0.25">
      <c r="A30" s="45"/>
      <c r="B30" s="45"/>
      <c r="C30" s="45"/>
    </row>
  </sheetData>
  <mergeCells count="14">
    <mergeCell ref="R2:S2"/>
    <mergeCell ref="T2:U2"/>
    <mergeCell ref="V2:W2"/>
    <mergeCell ref="X2:Y2"/>
    <mergeCell ref="Z1:Z20"/>
    <mergeCell ref="P2:Q2"/>
    <mergeCell ref="A4:N4"/>
    <mergeCell ref="D2:E2"/>
    <mergeCell ref="F2:G2"/>
    <mergeCell ref="H2:I2"/>
    <mergeCell ref="J2:K2"/>
    <mergeCell ref="L2:M2"/>
    <mergeCell ref="N2:O2"/>
    <mergeCell ref="B2:C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7"/>
  <sheetViews>
    <sheetView workbookViewId="0">
      <selection activeCell="E3" sqref="E3"/>
    </sheetView>
  </sheetViews>
  <sheetFormatPr defaultRowHeight="15" x14ac:dyDescent="0.25"/>
  <cols>
    <col min="1" max="1" width="44.42578125" customWidth="1"/>
    <col min="2" max="2" width="18.85546875" style="70" customWidth="1"/>
    <col min="3" max="3" width="12.5703125" style="70" customWidth="1"/>
    <col min="4" max="4" width="3.7109375" style="70" bestFit="1" customWidth="1"/>
    <col min="5" max="5" width="9" bestFit="1" customWidth="1"/>
    <col min="6" max="6" width="4.85546875" customWidth="1"/>
    <col min="7" max="7" width="13.85546875" customWidth="1"/>
    <col min="9" max="9" width="12.28515625" style="70" customWidth="1"/>
    <col min="10" max="10" width="38.140625" customWidth="1"/>
  </cols>
  <sheetData>
    <row r="1" spans="1:10" ht="21" x14ac:dyDescent="0.35">
      <c r="A1" s="71" t="s">
        <v>102</v>
      </c>
      <c r="B1" s="75"/>
    </row>
    <row r="2" spans="1:10" ht="21" x14ac:dyDescent="0.35">
      <c r="A2" s="71" t="s">
        <v>107</v>
      </c>
      <c r="B2" s="75"/>
    </row>
    <row r="3" spans="1:10" ht="48.75" customHeight="1" x14ac:dyDescent="0.25">
      <c r="A3" s="92" t="s">
        <v>104</v>
      </c>
      <c r="B3" s="93" t="s">
        <v>108</v>
      </c>
      <c r="C3" s="93" t="s">
        <v>151</v>
      </c>
      <c r="D3" s="93"/>
      <c r="E3" s="93" t="s">
        <v>111</v>
      </c>
      <c r="F3" s="137" t="s">
        <v>124</v>
      </c>
      <c r="G3" s="93" t="s">
        <v>116</v>
      </c>
      <c r="H3" s="93" t="s">
        <v>115</v>
      </c>
      <c r="I3" s="85" t="s">
        <v>121</v>
      </c>
      <c r="J3" s="85" t="s">
        <v>106</v>
      </c>
    </row>
    <row r="4" spans="1:10" ht="18.75" x14ac:dyDescent="0.25">
      <c r="A4" s="86" t="s">
        <v>43</v>
      </c>
      <c r="B4" s="67" t="s">
        <v>109</v>
      </c>
      <c r="C4" s="67">
        <v>150</v>
      </c>
      <c r="D4" s="67" t="s">
        <v>112</v>
      </c>
      <c r="E4" s="27" t="s">
        <v>110</v>
      </c>
      <c r="F4" s="138"/>
      <c r="G4" s="89">
        <f>(((G5+G6+G7+G8)/4))</f>
        <v>1.89</v>
      </c>
      <c r="H4" s="89">
        <f>((H5+H6+H7+H8)/4)</f>
        <v>0.23</v>
      </c>
      <c r="I4" s="81"/>
    </row>
    <row r="5" spans="1:10" x14ac:dyDescent="0.25">
      <c r="A5" s="87" t="s">
        <v>114</v>
      </c>
      <c r="B5" s="67"/>
      <c r="C5" s="67"/>
      <c r="D5" s="67"/>
      <c r="E5" s="27"/>
      <c r="F5" s="138"/>
      <c r="G5" s="79">
        <v>3.97</v>
      </c>
      <c r="H5" s="79">
        <v>0.42</v>
      </c>
      <c r="I5" s="81"/>
      <c r="J5" s="78" t="s">
        <v>122</v>
      </c>
    </row>
    <row r="6" spans="1:10" x14ac:dyDescent="0.25">
      <c r="A6" s="88" t="s">
        <v>119</v>
      </c>
      <c r="B6" s="67"/>
      <c r="C6" s="67"/>
      <c r="D6" s="67"/>
      <c r="E6" s="27"/>
      <c r="F6" s="138"/>
      <c r="G6" s="79">
        <v>1.07</v>
      </c>
      <c r="H6" s="79">
        <v>0.11</v>
      </c>
      <c r="I6" s="81"/>
      <c r="J6" s="78" t="s">
        <v>119</v>
      </c>
    </row>
    <row r="7" spans="1:10" x14ac:dyDescent="0.25">
      <c r="A7" s="88" t="s">
        <v>117</v>
      </c>
      <c r="B7" s="67"/>
      <c r="C7" s="67"/>
      <c r="D7" s="67"/>
      <c r="E7" s="27"/>
      <c r="F7" s="138"/>
      <c r="G7" s="79">
        <v>1.98</v>
      </c>
      <c r="H7" s="79">
        <v>0.31</v>
      </c>
      <c r="I7" s="81"/>
      <c r="J7" s="78" t="s">
        <v>117</v>
      </c>
    </row>
    <row r="8" spans="1:10" x14ac:dyDescent="0.25">
      <c r="A8" s="88" t="s">
        <v>118</v>
      </c>
      <c r="B8" s="67"/>
      <c r="C8" s="67"/>
      <c r="D8" s="67"/>
      <c r="E8" s="27"/>
      <c r="F8" s="138"/>
      <c r="G8" s="79">
        <v>0.54</v>
      </c>
      <c r="H8" s="79">
        <v>0.08</v>
      </c>
      <c r="I8" s="83"/>
      <c r="J8" s="78" t="s">
        <v>118</v>
      </c>
    </row>
    <row r="9" spans="1:10" x14ac:dyDescent="0.25">
      <c r="A9" s="80" t="s">
        <v>125</v>
      </c>
      <c r="B9" s="81"/>
      <c r="C9" s="81"/>
      <c r="D9" s="81"/>
      <c r="E9" s="62"/>
      <c r="F9" s="138"/>
      <c r="G9" s="82"/>
      <c r="H9" s="82"/>
      <c r="I9" s="83">
        <v>19000</v>
      </c>
    </row>
    <row r="10" spans="1:10" ht="18.75" x14ac:dyDescent="0.25">
      <c r="A10" s="38" t="s">
        <v>50</v>
      </c>
      <c r="B10" s="70" t="s">
        <v>148</v>
      </c>
      <c r="C10" s="70">
        <v>0.3</v>
      </c>
      <c r="D10" s="70" t="s">
        <v>120</v>
      </c>
      <c r="E10" s="70" t="s">
        <v>123</v>
      </c>
      <c r="F10" s="138"/>
      <c r="G10" s="79">
        <v>67</v>
      </c>
      <c r="H10" s="79">
        <v>31</v>
      </c>
      <c r="I10" s="83">
        <v>5800</v>
      </c>
      <c r="J10" s="78" t="s">
        <v>126</v>
      </c>
    </row>
    <row r="11" spans="1:10" ht="18.75" x14ac:dyDescent="0.25">
      <c r="A11" s="38" t="s">
        <v>41</v>
      </c>
      <c r="B11" s="70" t="s">
        <v>127</v>
      </c>
      <c r="C11" s="90">
        <v>856288</v>
      </c>
      <c r="D11" s="22" t="s">
        <v>128</v>
      </c>
      <c r="E11" s="70" t="s">
        <v>129</v>
      </c>
      <c r="F11" s="138"/>
      <c r="G11" s="79">
        <v>22000</v>
      </c>
      <c r="H11" s="79"/>
      <c r="I11" s="81"/>
    </row>
    <row r="12" spans="1:10" x14ac:dyDescent="0.25">
      <c r="A12" t="s">
        <v>113</v>
      </c>
      <c r="B12" s="70" t="s">
        <v>130</v>
      </c>
      <c r="C12" s="70">
        <v>50</v>
      </c>
      <c r="D12" s="70" t="s">
        <v>112</v>
      </c>
      <c r="E12" s="70" t="s">
        <v>131</v>
      </c>
      <c r="F12" s="138"/>
      <c r="G12" s="79">
        <v>8.92</v>
      </c>
      <c r="H12" s="79">
        <v>2.42</v>
      </c>
      <c r="I12" s="83">
        <v>81033</v>
      </c>
      <c r="J12" s="78" t="s">
        <v>113</v>
      </c>
    </row>
    <row r="13" spans="1:10" ht="18.75" x14ac:dyDescent="0.25">
      <c r="A13" s="38" t="s">
        <v>67</v>
      </c>
      <c r="E13" s="70"/>
      <c r="F13" s="138"/>
      <c r="G13" s="79"/>
      <c r="H13" s="79"/>
      <c r="I13" s="81"/>
    </row>
    <row r="14" spans="1:10" x14ac:dyDescent="0.25">
      <c r="A14" s="91" t="s">
        <v>141</v>
      </c>
      <c r="B14" s="44">
        <v>0.5</v>
      </c>
      <c r="C14" s="70">
        <v>0.5</v>
      </c>
      <c r="D14" s="70" t="s">
        <v>112</v>
      </c>
      <c r="E14" s="70" t="s">
        <v>149</v>
      </c>
      <c r="F14" s="138"/>
      <c r="G14" s="79"/>
      <c r="H14" s="79">
        <v>87</v>
      </c>
      <c r="I14" s="83" t="s">
        <v>142</v>
      </c>
      <c r="J14" s="78" t="s">
        <v>140</v>
      </c>
    </row>
    <row r="15" spans="1:10" ht="18.75" x14ac:dyDescent="0.25">
      <c r="A15" s="72" t="s">
        <v>105</v>
      </c>
      <c r="E15" s="70"/>
      <c r="F15" s="138"/>
      <c r="G15" s="79"/>
      <c r="H15" s="79"/>
      <c r="I15" s="81"/>
    </row>
    <row r="16" spans="1:10" ht="18.75" x14ac:dyDescent="0.25">
      <c r="A16" s="38" t="s">
        <v>69</v>
      </c>
      <c r="B16" s="70" t="s">
        <v>136</v>
      </c>
      <c r="C16" s="70">
        <v>1</v>
      </c>
      <c r="E16" s="70"/>
      <c r="F16" s="138"/>
      <c r="G16" s="79">
        <v>200</v>
      </c>
      <c r="H16" s="79">
        <v>31</v>
      </c>
      <c r="I16" s="81">
        <v>3200</v>
      </c>
      <c r="J16" s="78" t="s">
        <v>134</v>
      </c>
    </row>
    <row r="17" spans="1:10" ht="18.75" x14ac:dyDescent="0.25">
      <c r="A17" s="38" t="s">
        <v>70</v>
      </c>
      <c r="B17" s="70" t="s">
        <v>137</v>
      </c>
      <c r="C17" s="70">
        <v>500</v>
      </c>
      <c r="D17" s="70" t="s">
        <v>146</v>
      </c>
      <c r="E17" s="70" t="s">
        <v>110</v>
      </c>
      <c r="F17" s="138"/>
      <c r="G17" s="79"/>
      <c r="H17" s="79">
        <v>0.01</v>
      </c>
      <c r="I17" s="83"/>
      <c r="J17" s="78" t="s">
        <v>135</v>
      </c>
    </row>
    <row r="18" spans="1:10" ht="18.75" x14ac:dyDescent="0.25">
      <c r="A18" s="38" t="s">
        <v>132</v>
      </c>
      <c r="B18" s="70" t="s">
        <v>136</v>
      </c>
      <c r="C18" s="70">
        <v>0.2</v>
      </c>
      <c r="D18" s="70" t="s">
        <v>120</v>
      </c>
      <c r="E18" s="70" t="s">
        <v>110</v>
      </c>
      <c r="F18" s="138"/>
      <c r="G18" s="79">
        <v>675</v>
      </c>
      <c r="H18" s="79">
        <v>68</v>
      </c>
      <c r="I18" s="81">
        <v>726</v>
      </c>
      <c r="J18" s="78" t="s">
        <v>133</v>
      </c>
    </row>
    <row r="19" spans="1:10" ht="18.75" x14ac:dyDescent="0.25">
      <c r="A19" s="38" t="s">
        <v>143</v>
      </c>
      <c r="B19" s="70" t="s">
        <v>144</v>
      </c>
      <c r="C19" s="70">
        <v>2</v>
      </c>
      <c r="D19" s="70" t="s">
        <v>120</v>
      </c>
      <c r="E19" s="70" t="s">
        <v>110</v>
      </c>
      <c r="F19" s="138"/>
      <c r="G19" s="79"/>
      <c r="H19" s="79">
        <v>0.15</v>
      </c>
      <c r="I19" s="81">
        <v>4200</v>
      </c>
      <c r="J19" s="78" t="s">
        <v>143</v>
      </c>
    </row>
    <row r="20" spans="1:10" ht="18.75" x14ac:dyDescent="0.25">
      <c r="A20" s="38" t="s">
        <v>71</v>
      </c>
      <c r="B20" s="70" t="s">
        <v>138</v>
      </c>
      <c r="C20" s="77">
        <v>100</v>
      </c>
      <c r="D20" s="77" t="s">
        <v>146</v>
      </c>
      <c r="E20" s="70" t="s">
        <v>110</v>
      </c>
      <c r="F20" s="138"/>
      <c r="G20" s="79">
        <v>0.1</v>
      </c>
      <c r="H20" s="84">
        <v>1.2E-2</v>
      </c>
      <c r="I20" s="81">
        <v>3700</v>
      </c>
      <c r="J20" s="78" t="s">
        <v>139</v>
      </c>
    </row>
    <row r="21" spans="1:10" ht="18.75" x14ac:dyDescent="0.25">
      <c r="A21" s="38" t="s">
        <v>72</v>
      </c>
      <c r="B21" s="70" t="s">
        <v>147</v>
      </c>
      <c r="C21" s="77">
        <v>15</v>
      </c>
      <c r="D21" s="77" t="s">
        <v>120</v>
      </c>
      <c r="E21" s="70" t="s">
        <v>110</v>
      </c>
      <c r="F21" s="138"/>
      <c r="G21" s="79"/>
      <c r="H21" s="70">
        <v>0.15</v>
      </c>
      <c r="I21" s="81">
        <v>1361</v>
      </c>
      <c r="J21" s="78" t="s">
        <v>72</v>
      </c>
    </row>
    <row r="22" spans="1:10" ht="18.75" x14ac:dyDescent="0.25">
      <c r="A22" s="38" t="s">
        <v>73</v>
      </c>
      <c r="C22" s="76"/>
      <c r="D22" s="76"/>
      <c r="F22" s="138"/>
      <c r="I22" s="81"/>
    </row>
    <row r="24" spans="1:10" x14ac:dyDescent="0.25">
      <c r="I24"/>
    </row>
    <row r="25" spans="1:10" ht="18.75" x14ac:dyDescent="0.25">
      <c r="A25" s="73"/>
      <c r="B25" s="74"/>
      <c r="C25" s="74"/>
      <c r="D25" s="74"/>
      <c r="I25"/>
    </row>
    <row r="26" spans="1:10" ht="18.75" x14ac:dyDescent="0.25">
      <c r="A26" s="38"/>
      <c r="B26" s="66"/>
      <c r="I26"/>
    </row>
    <row r="27" spans="1:10" ht="18.75" x14ac:dyDescent="0.25">
      <c r="A27" s="38"/>
      <c r="B27" s="66"/>
      <c r="I27"/>
    </row>
    <row r="28" spans="1:10" ht="18.75" x14ac:dyDescent="0.25">
      <c r="A28" s="38"/>
      <c r="B28" s="66"/>
    </row>
    <row r="29" spans="1:10" ht="18.75" x14ac:dyDescent="0.25">
      <c r="A29" s="38"/>
      <c r="B29" s="66"/>
    </row>
    <row r="31" spans="1:10" ht="18.75" x14ac:dyDescent="0.25">
      <c r="A31" s="72"/>
      <c r="B31" s="74"/>
    </row>
    <row r="32" spans="1:10" ht="18.75" x14ac:dyDescent="0.25">
      <c r="A32" s="38"/>
      <c r="B32" s="66"/>
    </row>
    <row r="33" spans="1:2" ht="18.75" x14ac:dyDescent="0.25">
      <c r="A33" s="38"/>
      <c r="B33" s="66"/>
    </row>
    <row r="34" spans="1:2" ht="18.75" x14ac:dyDescent="0.25">
      <c r="A34" s="38"/>
      <c r="B34" s="66"/>
    </row>
    <row r="35" spans="1:2" ht="18.75" x14ac:dyDescent="0.25">
      <c r="A35" s="38"/>
      <c r="B35" s="66"/>
    </row>
    <row r="36" spans="1:2" ht="18.75" x14ac:dyDescent="0.25">
      <c r="A36" s="38"/>
      <c r="B36" s="66"/>
    </row>
    <row r="37" spans="1:2" ht="18.75" x14ac:dyDescent="0.25">
      <c r="A37" s="38"/>
      <c r="B37" s="66"/>
    </row>
  </sheetData>
  <mergeCells count="1">
    <mergeCell ref="F3:F22"/>
  </mergeCells>
  <hyperlinks>
    <hyperlink ref="J12" r:id="rId1"/>
    <hyperlink ref="J5" r:id="rId2"/>
    <hyperlink ref="J7" r:id="rId3"/>
    <hyperlink ref="J8" r:id="rId4"/>
    <hyperlink ref="J6" r:id="rId5"/>
    <hyperlink ref="J10" r:id="rId6"/>
    <hyperlink ref="J18" r:id="rId7"/>
    <hyperlink ref="J16" r:id="rId8"/>
    <hyperlink ref="J21" r:id="rId9"/>
    <hyperlink ref="J17" r:id="rId10"/>
    <hyperlink ref="J20" r:id="rId11"/>
    <hyperlink ref="J14" r:id="rId12"/>
    <hyperlink ref="J19" r:id="rId13"/>
  </hyperlinks>
  <pageMargins left="0.7" right="0.7" top="0.75" bottom="0.75" header="0.3" footer="0.3"/>
  <pageSetup paperSize="0" orientation="portrait" horizontalDpi="0" verticalDpi="0" copies="0"/>
  <legacy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HUVUDARO- N</vt:lpstr>
      <vt:lpstr>HUVUDARO-P</vt:lpstr>
      <vt:lpstr>SPARBETING VISS</vt:lpstr>
      <vt:lpstr>SPARBETING TORSÅS</vt:lpstr>
      <vt:lpstr>UNDERLAG sparbeting</vt:lpstr>
    </vt:vector>
  </TitlesOfParts>
  <Company>Torsås kommun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Pernilla Landin</dc:creator>
  <cp:lastModifiedBy>User</cp:lastModifiedBy>
  <cp:lastPrinted>2016-06-27T07:10:47Z</cp:lastPrinted>
  <dcterms:created xsi:type="dcterms:W3CDTF">2016-06-23T10:48:19Z</dcterms:created>
  <dcterms:modified xsi:type="dcterms:W3CDTF">2016-07-13T06:51:38Z</dcterms:modified>
</cp:coreProperties>
</file>